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Hydrograph" sheetId="1" r:id="rId1"/>
    <sheet name="Water Quality - Post" sheetId="2" r:id="rId2"/>
    <sheet name="Flow Control -Post" sheetId="3" r:id="rId3"/>
    <sheet name="Flow Control -Pre" sheetId="4" r:id="rId4"/>
    <sheet name="TimeofConcentration" sheetId="5" r:id="rId5"/>
    <sheet name="precipitation" sheetId="6" r:id="rId6"/>
    <sheet name="Sheet2" sheetId="7" r:id="rId7"/>
    <sheet name="Sheet1" sheetId="8" r:id="rId8"/>
  </sheets>
  <definedNames>
    <definedName name="_xlnm.Print_Area" localSheetId="1">'Water Quality - Post'!$A$1:$M$262</definedName>
  </definedNames>
  <calcPr fullCalcOnLoad="1"/>
</workbook>
</file>

<file path=xl/sharedStrings.xml><?xml version="1.0" encoding="utf-8"?>
<sst xmlns="http://schemas.openxmlformats.org/spreadsheetml/2006/main" count="417" uniqueCount="140">
  <si>
    <t>Total Area</t>
  </si>
  <si>
    <t>acres</t>
  </si>
  <si>
    <t>Rainfall P</t>
  </si>
  <si>
    <t>inches (10-yr, 24 hr event)</t>
  </si>
  <si>
    <t>Pervious Area</t>
  </si>
  <si>
    <t>Area</t>
  </si>
  <si>
    <t>Curve No.</t>
  </si>
  <si>
    <t>S</t>
  </si>
  <si>
    <t>0.2S</t>
  </si>
  <si>
    <t>dT</t>
  </si>
  <si>
    <t>minutes</t>
  </si>
  <si>
    <t>Impervious Area</t>
  </si>
  <si>
    <t>(1)</t>
  </si>
  <si>
    <t>Time</t>
  </si>
  <si>
    <t>Increment</t>
  </si>
  <si>
    <t>(2)</t>
  </si>
  <si>
    <t>(minutes)</t>
  </si>
  <si>
    <t>(3)</t>
  </si>
  <si>
    <t>Rainfall</t>
  </si>
  <si>
    <t>Dist. (fraction)</t>
  </si>
  <si>
    <t>(4)</t>
  </si>
  <si>
    <t>Incremental</t>
  </si>
  <si>
    <t>(inches)</t>
  </si>
  <si>
    <t>(5)</t>
  </si>
  <si>
    <t>Accumulated</t>
  </si>
  <si>
    <t>(6)</t>
  </si>
  <si>
    <t>PERVIOUS</t>
  </si>
  <si>
    <t>Runoff</t>
  </si>
  <si>
    <t xml:space="preserve">Incremental </t>
  </si>
  <si>
    <t>(7)</t>
  </si>
  <si>
    <t>(8)</t>
  </si>
  <si>
    <t>IMPERVIOUS</t>
  </si>
  <si>
    <t>(9)</t>
  </si>
  <si>
    <t>(10)</t>
  </si>
  <si>
    <t>Total</t>
  </si>
  <si>
    <t>(11)</t>
  </si>
  <si>
    <t>Instant</t>
  </si>
  <si>
    <t>Flowrate</t>
  </si>
  <si>
    <t>(cfs)</t>
  </si>
  <si>
    <t>(12)</t>
  </si>
  <si>
    <t xml:space="preserve">Design </t>
  </si>
  <si>
    <t>w</t>
  </si>
  <si>
    <t>Tc</t>
  </si>
  <si>
    <t>Time of Concentration</t>
  </si>
  <si>
    <t>routing constant</t>
  </si>
  <si>
    <t>Worksheet 3:  Time of Concentration</t>
  </si>
  <si>
    <t>Project:</t>
  </si>
  <si>
    <t>by:</t>
  </si>
  <si>
    <t>Date:</t>
  </si>
  <si>
    <t>Location</t>
  </si>
  <si>
    <t>checked:</t>
  </si>
  <si>
    <t>Circle one:</t>
  </si>
  <si>
    <t>present</t>
  </si>
  <si>
    <t>developed</t>
  </si>
  <si>
    <t>T(c)</t>
  </si>
  <si>
    <t>T(t) through subarea</t>
  </si>
  <si>
    <t>Sheet Flow</t>
  </si>
  <si>
    <t>(Applicable to Tc only)</t>
  </si>
  <si>
    <t>Segment ID</t>
  </si>
  <si>
    <t>1.  Surface Description (table 3-1)</t>
  </si>
  <si>
    <t>2.  Manning's Roughness coeff n (table 3-1)</t>
  </si>
  <si>
    <t>3.  Flow Length, L (total L&lt;= 300 ft)</t>
  </si>
  <si>
    <t>ft</t>
  </si>
  <si>
    <t>4.  Two year, 24 hr rainfall, P2</t>
  </si>
  <si>
    <t>in</t>
  </si>
  <si>
    <t>5.  Land Slope, s</t>
  </si>
  <si>
    <t>ft/ft</t>
  </si>
  <si>
    <t>6.  T(t) = 0.007 (nL)^0.8 / p2^.5 * s^.4</t>
  </si>
  <si>
    <t>hr</t>
  </si>
  <si>
    <t>Shallow Concentrated Flow</t>
  </si>
  <si>
    <t>7.  Surface Description (paved or unpaved)</t>
  </si>
  <si>
    <t>unpaved</t>
  </si>
  <si>
    <t>8.  Flow Length, L</t>
  </si>
  <si>
    <t>9.  Watercourse Slope, s</t>
  </si>
  <si>
    <t>10.  Average velocity, V (figure 3-1)</t>
  </si>
  <si>
    <t>ft/s</t>
  </si>
  <si>
    <t>11.  T(t) = L / 3600 * V</t>
  </si>
  <si>
    <t>Channel Flow</t>
  </si>
  <si>
    <t>12.  Cross sectional flow area, a</t>
  </si>
  <si>
    <t>sq.ft.</t>
  </si>
  <si>
    <t>13.  Wetted perimeter, P(w)</t>
  </si>
  <si>
    <t>14.  Hydraulic Radius, r = a/P(w)</t>
  </si>
  <si>
    <t>15.  Channel Slope, s</t>
  </si>
  <si>
    <t>16.  Mannings roughness coeff., n</t>
  </si>
  <si>
    <t>17.  V = 1.49 * r^(2/3) * s^(1/2) / n</t>
  </si>
  <si>
    <t>18.  Flow length, L</t>
  </si>
  <si>
    <t>19.  T(t) = L / 3600 * V</t>
  </si>
  <si>
    <t>20.  Watershed or subarea Tc or Tt</t>
  </si>
  <si>
    <t>From TR-55</t>
  </si>
  <si>
    <t>Spreadsheet is designed to total up to 2 segments</t>
  </si>
  <si>
    <t>(cf)</t>
  </si>
  <si>
    <t>Max.</t>
  </si>
  <si>
    <t>Infiltration</t>
  </si>
  <si>
    <t>Soil Infiltration Rate</t>
  </si>
  <si>
    <t>inches (90% annual event)</t>
  </si>
  <si>
    <t>Facility size</t>
  </si>
  <si>
    <t>inches/hour</t>
  </si>
  <si>
    <t>ft/sec</t>
  </si>
  <si>
    <t>Inflow-Outflow</t>
  </si>
  <si>
    <t>Cumulative</t>
  </si>
  <si>
    <t>Depth</t>
  </si>
  <si>
    <t>(ft</t>
  </si>
  <si>
    <t>Maximum Depth</t>
  </si>
  <si>
    <t xml:space="preserve">ft </t>
  </si>
  <si>
    <t>Peak Flow</t>
  </si>
  <si>
    <t>cfs</t>
  </si>
  <si>
    <t>Return Period</t>
  </si>
  <si>
    <t>.9 yr</t>
  </si>
  <si>
    <t>2 yr</t>
  </si>
  <si>
    <t>5 yr</t>
  </si>
  <si>
    <t>10 yr</t>
  </si>
  <si>
    <t>25 yr</t>
  </si>
  <si>
    <t>50 yr</t>
  </si>
  <si>
    <t>100 yr</t>
  </si>
  <si>
    <t>Duration</t>
  </si>
  <si>
    <t>24 hr</t>
  </si>
  <si>
    <t>Precipitation</t>
  </si>
  <si>
    <t>Pipe Size</t>
  </si>
  <si>
    <t>Min Grade</t>
  </si>
  <si>
    <t>Capacity</t>
  </si>
  <si>
    <t>Max Drainage Area</t>
  </si>
  <si>
    <t>(acre)</t>
  </si>
  <si>
    <t>Capacity is for full pipe flow with Manning's n = 0.013</t>
  </si>
  <si>
    <t>Drainage area based on peak flow of 0.485 cfs/acre</t>
  </si>
  <si>
    <t>25 year design storm of 3.5 inchs in 24 hours</t>
  </si>
  <si>
    <t>Detention time of 30 min.</t>
  </si>
  <si>
    <t>CN = 92</t>
  </si>
  <si>
    <t>inches (water quality storm)</t>
  </si>
  <si>
    <t>24 Hour Runoff</t>
  </si>
  <si>
    <t>cf</t>
  </si>
  <si>
    <t>Total Runoff</t>
  </si>
  <si>
    <t>24 hours</t>
  </si>
  <si>
    <t>Extended Detention Outflow</t>
  </si>
  <si>
    <t>Ext Detention Area</t>
  </si>
  <si>
    <t>Note: Precipitation data for the 2 through 100 year event was obtained from the Isopluvials available at http://www.wrcc.dri.edu/pcpnfreq.html</t>
  </si>
  <si>
    <t>Enter data into yellow highlighted cells.</t>
  </si>
  <si>
    <t>Water Quality Calculations, Design Storm is 1 inch in 24 hrs</t>
  </si>
  <si>
    <t xml:space="preserve">Pre-Construction Flow Control Calculations, Design Storm is a 10 yr event </t>
  </si>
  <si>
    <t xml:space="preserve">Post-Construction Flow Control Calculations, Design Storm is a 10 yr event </t>
  </si>
  <si>
    <t>Time Step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</si>
</sst>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0.00000"/>
    <numFmt numFmtId="172" formatCode="0.0000"/>
    <numFmt numFmtId="173" formatCode="0\ &quot;inch&quot;"/>
    <numFmt numFmtId="174" formatCode="0.0\ &quot;inch&quot;"/>
    <numFmt numFmtId="175" formatCode="#,##0.000_);\(#,##0.000\)"/>
  </numFmts>
  <fonts count="45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4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 quotePrefix="1">
      <alignment horizontal="center"/>
    </xf>
    <xf numFmtId="43" fontId="0" fillId="0" borderId="0" xfId="42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1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3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0" fontId="0" fillId="0" borderId="0" xfId="0" applyNumberFormat="1" applyAlignment="1">
      <alignment/>
    </xf>
    <xf numFmtId="168" fontId="0" fillId="0" borderId="0" xfId="42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39" fontId="0" fillId="0" borderId="0" xfId="42" applyNumberFormat="1" applyFont="1" applyAlignment="1">
      <alignment/>
    </xf>
    <xf numFmtId="166" fontId="6" fillId="0" borderId="0" xfId="42" applyNumberFormat="1" applyFont="1" applyAlignment="1">
      <alignment/>
    </xf>
    <xf numFmtId="0" fontId="0" fillId="0" borderId="0" xfId="0" applyFont="1" applyAlignment="1">
      <alignment/>
    </xf>
    <xf numFmtId="175" fontId="0" fillId="0" borderId="0" xfId="42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0" fillId="0" borderId="0" xfId="0" applyAlignment="1">
      <alignment horizontal="center"/>
    </xf>
    <xf numFmtId="170" fontId="0" fillId="0" borderId="0" xfId="42" applyNumberFormat="1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SBUH Hydrograph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7875"/>
          <c:h val="0.83975"/>
        </c:manualLayout>
      </c:layout>
      <c:lineChart>
        <c:grouping val="standard"/>
        <c:varyColors val="0"/>
        <c:ser>
          <c:idx val="1"/>
          <c:order val="0"/>
          <c:tx>
            <c:v>water quality design flow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'Water Quality - Post'!$B$22:$B$262</c:f>
              <c:numCache>
                <c:ptCount val="24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  <c:pt idx="121">
                  <c:v>726</c:v>
                </c:pt>
                <c:pt idx="122">
                  <c:v>732</c:v>
                </c:pt>
                <c:pt idx="123">
                  <c:v>738</c:v>
                </c:pt>
                <c:pt idx="124">
                  <c:v>744</c:v>
                </c:pt>
                <c:pt idx="125">
                  <c:v>750</c:v>
                </c:pt>
                <c:pt idx="126">
                  <c:v>756</c:v>
                </c:pt>
                <c:pt idx="127">
                  <c:v>762</c:v>
                </c:pt>
                <c:pt idx="128">
                  <c:v>768</c:v>
                </c:pt>
                <c:pt idx="129">
                  <c:v>774</c:v>
                </c:pt>
                <c:pt idx="130">
                  <c:v>780</c:v>
                </c:pt>
                <c:pt idx="131">
                  <c:v>786</c:v>
                </c:pt>
                <c:pt idx="132">
                  <c:v>792</c:v>
                </c:pt>
                <c:pt idx="133">
                  <c:v>798</c:v>
                </c:pt>
                <c:pt idx="134">
                  <c:v>804</c:v>
                </c:pt>
                <c:pt idx="135">
                  <c:v>810</c:v>
                </c:pt>
                <c:pt idx="136">
                  <c:v>816</c:v>
                </c:pt>
                <c:pt idx="137">
                  <c:v>822</c:v>
                </c:pt>
                <c:pt idx="138">
                  <c:v>828</c:v>
                </c:pt>
                <c:pt idx="139">
                  <c:v>834</c:v>
                </c:pt>
                <c:pt idx="140">
                  <c:v>840</c:v>
                </c:pt>
                <c:pt idx="141">
                  <c:v>846</c:v>
                </c:pt>
                <c:pt idx="142">
                  <c:v>852</c:v>
                </c:pt>
                <c:pt idx="143">
                  <c:v>858</c:v>
                </c:pt>
                <c:pt idx="144">
                  <c:v>864</c:v>
                </c:pt>
                <c:pt idx="145">
                  <c:v>870</c:v>
                </c:pt>
                <c:pt idx="146">
                  <c:v>876</c:v>
                </c:pt>
                <c:pt idx="147">
                  <c:v>882</c:v>
                </c:pt>
                <c:pt idx="148">
                  <c:v>888</c:v>
                </c:pt>
                <c:pt idx="149">
                  <c:v>894</c:v>
                </c:pt>
                <c:pt idx="150">
                  <c:v>900</c:v>
                </c:pt>
                <c:pt idx="151">
                  <c:v>906</c:v>
                </c:pt>
                <c:pt idx="152">
                  <c:v>912</c:v>
                </c:pt>
                <c:pt idx="153">
                  <c:v>918</c:v>
                </c:pt>
                <c:pt idx="154">
                  <c:v>924</c:v>
                </c:pt>
                <c:pt idx="155">
                  <c:v>930</c:v>
                </c:pt>
                <c:pt idx="156">
                  <c:v>936</c:v>
                </c:pt>
                <c:pt idx="157">
                  <c:v>942</c:v>
                </c:pt>
                <c:pt idx="158">
                  <c:v>948</c:v>
                </c:pt>
                <c:pt idx="159">
                  <c:v>954</c:v>
                </c:pt>
                <c:pt idx="160">
                  <c:v>960</c:v>
                </c:pt>
                <c:pt idx="161">
                  <c:v>966</c:v>
                </c:pt>
                <c:pt idx="162">
                  <c:v>972</c:v>
                </c:pt>
                <c:pt idx="163">
                  <c:v>978</c:v>
                </c:pt>
                <c:pt idx="164">
                  <c:v>984</c:v>
                </c:pt>
                <c:pt idx="165">
                  <c:v>990</c:v>
                </c:pt>
                <c:pt idx="166">
                  <c:v>996</c:v>
                </c:pt>
                <c:pt idx="167">
                  <c:v>1002</c:v>
                </c:pt>
                <c:pt idx="168">
                  <c:v>1008</c:v>
                </c:pt>
                <c:pt idx="169">
                  <c:v>1014</c:v>
                </c:pt>
                <c:pt idx="170">
                  <c:v>1020</c:v>
                </c:pt>
                <c:pt idx="171">
                  <c:v>1026</c:v>
                </c:pt>
                <c:pt idx="172">
                  <c:v>1032</c:v>
                </c:pt>
                <c:pt idx="173">
                  <c:v>1038</c:v>
                </c:pt>
                <c:pt idx="174">
                  <c:v>1044</c:v>
                </c:pt>
                <c:pt idx="175">
                  <c:v>1050</c:v>
                </c:pt>
                <c:pt idx="176">
                  <c:v>1056</c:v>
                </c:pt>
                <c:pt idx="177">
                  <c:v>1062</c:v>
                </c:pt>
                <c:pt idx="178">
                  <c:v>1068</c:v>
                </c:pt>
                <c:pt idx="179">
                  <c:v>1074</c:v>
                </c:pt>
                <c:pt idx="180">
                  <c:v>1080</c:v>
                </c:pt>
                <c:pt idx="181">
                  <c:v>1086</c:v>
                </c:pt>
                <c:pt idx="182">
                  <c:v>1092</c:v>
                </c:pt>
                <c:pt idx="183">
                  <c:v>1098</c:v>
                </c:pt>
                <c:pt idx="184">
                  <c:v>1104</c:v>
                </c:pt>
                <c:pt idx="185">
                  <c:v>1110</c:v>
                </c:pt>
                <c:pt idx="186">
                  <c:v>1116</c:v>
                </c:pt>
                <c:pt idx="187">
                  <c:v>1122</c:v>
                </c:pt>
                <c:pt idx="188">
                  <c:v>1128</c:v>
                </c:pt>
                <c:pt idx="189">
                  <c:v>1134</c:v>
                </c:pt>
                <c:pt idx="190">
                  <c:v>1140</c:v>
                </c:pt>
                <c:pt idx="191">
                  <c:v>1146</c:v>
                </c:pt>
                <c:pt idx="192">
                  <c:v>1152</c:v>
                </c:pt>
                <c:pt idx="193">
                  <c:v>1158</c:v>
                </c:pt>
                <c:pt idx="194">
                  <c:v>1164</c:v>
                </c:pt>
                <c:pt idx="195">
                  <c:v>1170</c:v>
                </c:pt>
                <c:pt idx="196">
                  <c:v>1176</c:v>
                </c:pt>
                <c:pt idx="197">
                  <c:v>1182</c:v>
                </c:pt>
                <c:pt idx="198">
                  <c:v>1188</c:v>
                </c:pt>
                <c:pt idx="199">
                  <c:v>1194</c:v>
                </c:pt>
                <c:pt idx="200">
                  <c:v>1200</c:v>
                </c:pt>
                <c:pt idx="201">
                  <c:v>1206</c:v>
                </c:pt>
                <c:pt idx="202">
                  <c:v>1212</c:v>
                </c:pt>
                <c:pt idx="203">
                  <c:v>1218</c:v>
                </c:pt>
                <c:pt idx="204">
                  <c:v>1224</c:v>
                </c:pt>
                <c:pt idx="205">
                  <c:v>1230</c:v>
                </c:pt>
                <c:pt idx="206">
                  <c:v>1236</c:v>
                </c:pt>
                <c:pt idx="207">
                  <c:v>1242</c:v>
                </c:pt>
                <c:pt idx="208">
                  <c:v>1248</c:v>
                </c:pt>
                <c:pt idx="209">
                  <c:v>1254</c:v>
                </c:pt>
                <c:pt idx="210">
                  <c:v>1260</c:v>
                </c:pt>
                <c:pt idx="211">
                  <c:v>1266</c:v>
                </c:pt>
                <c:pt idx="212">
                  <c:v>1272</c:v>
                </c:pt>
                <c:pt idx="213">
                  <c:v>1278</c:v>
                </c:pt>
                <c:pt idx="214">
                  <c:v>1284</c:v>
                </c:pt>
                <c:pt idx="215">
                  <c:v>1290</c:v>
                </c:pt>
                <c:pt idx="216">
                  <c:v>1296</c:v>
                </c:pt>
                <c:pt idx="217">
                  <c:v>1302</c:v>
                </c:pt>
                <c:pt idx="218">
                  <c:v>1308</c:v>
                </c:pt>
                <c:pt idx="219">
                  <c:v>1314</c:v>
                </c:pt>
                <c:pt idx="220">
                  <c:v>1320</c:v>
                </c:pt>
                <c:pt idx="221">
                  <c:v>1326</c:v>
                </c:pt>
                <c:pt idx="222">
                  <c:v>1332</c:v>
                </c:pt>
                <c:pt idx="223">
                  <c:v>1338</c:v>
                </c:pt>
                <c:pt idx="224">
                  <c:v>1344</c:v>
                </c:pt>
                <c:pt idx="225">
                  <c:v>1350</c:v>
                </c:pt>
                <c:pt idx="226">
                  <c:v>1356</c:v>
                </c:pt>
                <c:pt idx="227">
                  <c:v>1362</c:v>
                </c:pt>
                <c:pt idx="228">
                  <c:v>1368</c:v>
                </c:pt>
                <c:pt idx="229">
                  <c:v>1374</c:v>
                </c:pt>
                <c:pt idx="230">
                  <c:v>1380</c:v>
                </c:pt>
                <c:pt idx="231">
                  <c:v>1386</c:v>
                </c:pt>
                <c:pt idx="232">
                  <c:v>1392</c:v>
                </c:pt>
                <c:pt idx="233">
                  <c:v>1398</c:v>
                </c:pt>
                <c:pt idx="234">
                  <c:v>1404</c:v>
                </c:pt>
                <c:pt idx="235">
                  <c:v>1410</c:v>
                </c:pt>
                <c:pt idx="236">
                  <c:v>1416</c:v>
                </c:pt>
                <c:pt idx="237">
                  <c:v>1422</c:v>
                </c:pt>
                <c:pt idx="238">
                  <c:v>1428</c:v>
                </c:pt>
                <c:pt idx="239">
                  <c:v>1434</c:v>
                </c:pt>
                <c:pt idx="240">
                  <c:v>1440</c:v>
                </c:pt>
              </c:numCache>
            </c:numRef>
          </c:cat>
          <c:val>
            <c:numRef>
              <c:f>'Water Quality - Post'!$L$22:$L$262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1.554315401853291E-07</c:v>
                </c:pt>
                <c:pt idx="18">
                  <c:v>4.3301322956975484E-05</c:v>
                </c:pt>
                <c:pt idx="19">
                  <c:v>0.00019985796920744966</c:v>
                </c:pt>
                <c:pt idx="20">
                  <c:v>0.00046222139533593767</c:v>
                </c:pt>
                <c:pt idx="21">
                  <c:v>0.0007933129272479726</c:v>
                </c:pt>
                <c:pt idx="22">
                  <c:v>0.001184297426423147</c:v>
                </c:pt>
                <c:pt idx="23">
                  <c:v>0.0016079686670569019</c:v>
                </c:pt>
                <c:pt idx="24">
                  <c:v>0.0020562817196113285</c:v>
                </c:pt>
                <c:pt idx="25">
                  <c:v>0.002499505170038541</c:v>
                </c:pt>
                <c:pt idx="26">
                  <c:v>0.00291595092049006</c:v>
                </c:pt>
                <c:pt idx="27">
                  <c:v>0.0033241207290660873</c:v>
                </c:pt>
                <c:pt idx="28">
                  <c:v>0.0037214905066893515</c:v>
                </c:pt>
                <c:pt idx="29">
                  <c:v>0.004106658792026907</c:v>
                </c:pt>
                <c:pt idx="30">
                  <c:v>0.00447895406837867</c:v>
                </c:pt>
                <c:pt idx="31">
                  <c:v>0.004807580604998794</c:v>
                </c:pt>
                <c:pt idx="32">
                  <c:v>0.005131820224405491</c:v>
                </c:pt>
                <c:pt idx="33">
                  <c:v>0.005479741728901902</c:v>
                </c:pt>
                <c:pt idx="34">
                  <c:v>0.0058106744504922946</c:v>
                </c:pt>
                <c:pt idx="35">
                  <c:v>0.006163286002657764</c:v>
                </c:pt>
                <c:pt idx="36">
                  <c:v>0.006605981503642284</c:v>
                </c:pt>
                <c:pt idx="37">
                  <c:v>0.007077047042590296</c:v>
                </c:pt>
                <c:pt idx="38">
                  <c:v>0.007533649851379341</c:v>
                </c:pt>
                <c:pt idx="39">
                  <c:v>0.008021906382111742</c:v>
                </c:pt>
                <c:pt idx="40">
                  <c:v>0.008491752335531785</c:v>
                </c:pt>
                <c:pt idx="41">
                  <c:v>0.00890556354187442</c:v>
                </c:pt>
                <c:pt idx="42">
                  <c:v>0.009278097686547759</c:v>
                </c:pt>
                <c:pt idx="43">
                  <c:v>0.0096670315260898</c:v>
                </c:pt>
                <c:pt idx="44">
                  <c:v>0.010114582826382177</c:v>
                </c:pt>
                <c:pt idx="45">
                  <c:v>0.01055476512265088</c:v>
                </c:pt>
                <c:pt idx="46">
                  <c:v>0.010991114265611038</c:v>
                </c:pt>
                <c:pt idx="47">
                  <c:v>0.011475916540197027</c:v>
                </c:pt>
                <c:pt idx="48">
                  <c:v>0.011996176127538524</c:v>
                </c:pt>
                <c:pt idx="49">
                  <c:v>0.012543046774092575</c:v>
                </c:pt>
                <c:pt idx="50">
                  <c:v>0.013110451159116856</c:v>
                </c:pt>
                <c:pt idx="51">
                  <c:v>0.013750890956724443</c:v>
                </c:pt>
                <c:pt idx="52">
                  <c:v>0.014444566368112184</c:v>
                </c:pt>
                <c:pt idx="53">
                  <c:v>0.015121311538462972</c:v>
                </c:pt>
                <c:pt idx="54">
                  <c:v>0.015788744767690304</c:v>
                </c:pt>
                <c:pt idx="55">
                  <c:v>0.016451784291625443</c:v>
                </c:pt>
                <c:pt idx="56">
                  <c:v>0.016989965696258585</c:v>
                </c:pt>
                <c:pt idx="57">
                  <c:v>0.017505408917691378</c:v>
                </c:pt>
                <c:pt idx="58">
                  <c:v>0.018128873039280045</c:v>
                </c:pt>
                <c:pt idx="59">
                  <c:v>0.01876488559454852</c:v>
                </c:pt>
                <c:pt idx="60">
                  <c:v>0.019475861860409425</c:v>
                </c:pt>
                <c:pt idx="61">
                  <c:v>0.02050461101301611</c:v>
                </c:pt>
                <c:pt idx="62">
                  <c:v>0.021689322065532934</c:v>
                </c:pt>
                <c:pt idx="63">
                  <c:v>0.022720313852362804</c:v>
                </c:pt>
                <c:pt idx="64">
                  <c:v>0.023648870782641735</c:v>
                </c:pt>
                <c:pt idx="65">
                  <c:v>0.024509099570344785</c:v>
                </c:pt>
                <c:pt idx="66">
                  <c:v>0.02490134360019061</c:v>
                </c:pt>
                <c:pt idx="67">
                  <c:v>0.02490175671097056</c:v>
                </c:pt>
                <c:pt idx="68">
                  <c:v>0.02512514606895935</c:v>
                </c:pt>
                <c:pt idx="69">
                  <c:v>0.025713404863392287</c:v>
                </c:pt>
                <c:pt idx="70">
                  <c:v>0.026623562909848398</c:v>
                </c:pt>
                <c:pt idx="71">
                  <c:v>0.027903748673131362</c:v>
                </c:pt>
                <c:pt idx="72">
                  <c:v>0.029589803112329234</c:v>
                </c:pt>
                <c:pt idx="73">
                  <c:v>0.03163705223399054</c:v>
                </c:pt>
                <c:pt idx="74">
                  <c:v>0.034093285326646884</c:v>
                </c:pt>
                <c:pt idx="75">
                  <c:v>0.036995636686667756</c:v>
                </c:pt>
                <c:pt idx="76">
                  <c:v>0.048692158640715764</c:v>
                </c:pt>
                <c:pt idx="77">
                  <c:v>0.06738165908129853</c:v>
                </c:pt>
                <c:pt idx="78">
                  <c:v>0.08260087710336154</c:v>
                </c:pt>
                <c:pt idx="79">
                  <c:v>0.093740715804891</c:v>
                </c:pt>
                <c:pt idx="80">
                  <c:v>0.10029422233020732</c:v>
                </c:pt>
                <c:pt idx="81">
                  <c:v>0.09726602582886394</c:v>
                </c:pt>
                <c:pt idx="82">
                  <c:v>0.08707876570446785</c:v>
                </c:pt>
                <c:pt idx="83">
                  <c:v>0.0772230865877365</c:v>
                </c:pt>
                <c:pt idx="84">
                  <c:v>0.06821228787934354</c:v>
                </c:pt>
                <c:pt idx="85">
                  <c:v>0.060408438068342306</c:v>
                </c:pt>
                <c:pt idx="86">
                  <c:v>0.05500063100562665</c:v>
                </c:pt>
                <c:pt idx="87">
                  <c:v>0.05152273283097012</c:v>
                </c:pt>
                <c:pt idx="88">
                  <c:v>0.04839418544348204</c:v>
                </c:pt>
                <c:pt idx="89">
                  <c:v>0.04549039704223697</c:v>
                </c:pt>
                <c:pt idx="90">
                  <c:v>0.042729233633261456</c:v>
                </c:pt>
                <c:pt idx="91">
                  <c:v>0.04014263524958442</c:v>
                </c:pt>
                <c:pt idx="92">
                  <c:v>0.037839081743523136</c:v>
                </c:pt>
                <c:pt idx="93">
                  <c:v>0.03580642992489365</c:v>
                </c:pt>
                <c:pt idx="94">
                  <c:v>0.033951334960034274</c:v>
                </c:pt>
                <c:pt idx="95">
                  <c:v>0.03221183377516431</c:v>
                </c:pt>
                <c:pt idx="96">
                  <c:v>0.03097946623337032</c:v>
                </c:pt>
                <c:pt idx="97">
                  <c:v>0.030343854079627107</c:v>
                </c:pt>
                <c:pt idx="98">
                  <c:v>0.029759686574095376</c:v>
                </c:pt>
                <c:pt idx="99">
                  <c:v>0.029035359588780525</c:v>
                </c:pt>
                <c:pt idx="100">
                  <c:v>0.02838997459543326</c:v>
                </c:pt>
                <c:pt idx="101">
                  <c:v>0.027796169243553482</c:v>
                </c:pt>
                <c:pt idx="102">
                  <c:v>0.027061855983333303</c:v>
                </c:pt>
                <c:pt idx="103">
                  <c:v>0.02640703724379178</c:v>
                </c:pt>
                <c:pt idx="104">
                  <c:v>0.025978971028778584</c:v>
                </c:pt>
                <c:pt idx="105">
                  <c:v>0.0255271083647843</c:v>
                </c:pt>
                <c:pt idx="106">
                  <c:v>0.02523386279345464</c:v>
                </c:pt>
                <c:pt idx="107">
                  <c:v>0.025045888683380094</c:v>
                </c:pt>
                <c:pt idx="108">
                  <c:v>0.024752997123197264</c:v>
                </c:pt>
                <c:pt idx="109">
                  <c:v>0.024564837346771003</c:v>
                </c:pt>
                <c:pt idx="110">
                  <c:v>0.024270796936076488</c:v>
                </c:pt>
                <c:pt idx="111">
                  <c:v>0.023905760906216045</c:v>
                </c:pt>
                <c:pt idx="112">
                  <c:v>0.02349272425250208</c:v>
                </c:pt>
                <c:pt idx="113">
                  <c:v>0.02304731993695462</c:v>
                </c:pt>
                <c:pt idx="114">
                  <c:v>0.02275582731603824</c:v>
                </c:pt>
                <c:pt idx="115">
                  <c:v>0.022390631951795758</c:v>
                </c:pt>
                <c:pt idx="116">
                  <c:v>0.021887807108251875</c:v>
                </c:pt>
                <c:pt idx="117">
                  <c:v>0.021380797648095088</c:v>
                </c:pt>
                <c:pt idx="118">
                  <c:v>0.020958876179034927</c:v>
                </c:pt>
                <c:pt idx="119">
                  <c:v>0.020681733804936337</c:v>
                </c:pt>
                <c:pt idx="120">
                  <c:v>0.02041266928827795</c:v>
                </c:pt>
                <c:pt idx="121">
                  <c:v>0.020148830771503094</c:v>
                </c:pt>
                <c:pt idx="122">
                  <c:v>0.020065189972787542</c:v>
                </c:pt>
                <c:pt idx="123">
                  <c:v>0.020101731428386675</c:v>
                </c:pt>
                <c:pt idx="124">
                  <c:v>0.02012995823136022</c:v>
                </c:pt>
                <c:pt idx="125">
                  <c:v>0.020241227067215473</c:v>
                </c:pt>
                <c:pt idx="126">
                  <c:v>0.0201418464314873</c:v>
                </c:pt>
                <c:pt idx="127">
                  <c:v>0.019901887328050535</c:v>
                </c:pt>
                <c:pt idx="128">
                  <c:v>0.019745249168065023</c:v>
                </c:pt>
                <c:pt idx="129">
                  <c:v>0.019466565596542456</c:v>
                </c:pt>
                <c:pt idx="130">
                  <c:v>0.019283938879039467</c:v>
                </c:pt>
                <c:pt idx="131">
                  <c:v>0.01934303846963572</c:v>
                </c:pt>
                <c:pt idx="132">
                  <c:v>0.019474560908846365</c:v>
                </c:pt>
                <c:pt idx="133">
                  <c:v>0.019476509046331556</c:v>
                </c:pt>
                <c:pt idx="134">
                  <c:v>0.019302912334826342</c:v>
                </c:pt>
                <c:pt idx="135">
                  <c:v>0.01910107564551768</c:v>
                </c:pt>
                <c:pt idx="136">
                  <c:v>0.018969331380678238</c:v>
                </c:pt>
                <c:pt idx="137">
                  <c:v>0.01879512818316532</c:v>
                </c:pt>
                <c:pt idx="138">
                  <c:v>0.018592509780313463</c:v>
                </c:pt>
                <c:pt idx="139">
                  <c:v>0.018370766626250812</c:v>
                </c:pt>
                <c:pt idx="140">
                  <c:v>0.01822543544883859</c:v>
                </c:pt>
                <c:pt idx="141">
                  <c:v>0.018220245109756374</c:v>
                </c:pt>
                <c:pt idx="142">
                  <c:v>0.01821926320623345</c:v>
                </c:pt>
                <c:pt idx="143">
                  <c:v>0.018131687376902895</c:v>
                </c:pt>
                <c:pt idx="144">
                  <c:v>0.018075691292934654</c:v>
                </c:pt>
                <c:pt idx="145">
                  <c:v>0.018040652670207033</c:v>
                </c:pt>
                <c:pt idx="146">
                  <c:v>0.017930155048974213</c:v>
                </c:pt>
                <c:pt idx="147">
                  <c:v>0.017858699125886435</c:v>
                </c:pt>
                <c:pt idx="148">
                  <c:v>0.01781324733978596</c:v>
                </c:pt>
                <c:pt idx="149">
                  <c:v>0.01778510831994745</c:v>
                </c:pt>
                <c:pt idx="150">
                  <c:v>0.017678884549947402</c:v>
                </c:pt>
                <c:pt idx="151">
                  <c:v>0.017610153476490052</c:v>
                </c:pt>
                <c:pt idx="152">
                  <c:v>0.01756633333047046</c:v>
                </c:pt>
                <c:pt idx="153">
                  <c:v>0.01744946567173925</c:v>
                </c:pt>
                <c:pt idx="154">
                  <c:v>0.017373483441937933</c:v>
                </c:pt>
                <c:pt idx="155">
                  <c:v>0.017324738603509405</c:v>
                </c:pt>
                <c:pt idx="156">
                  <c:v>0.017294132728269157</c:v>
                </c:pt>
                <c:pt idx="157">
                  <c:v>0.017185787866215524</c:v>
                </c:pt>
                <c:pt idx="158">
                  <c:v>0.017025541790076582</c:v>
                </c:pt>
                <c:pt idx="159">
                  <c:v>0.017010301223066095</c:v>
                </c:pt>
                <c:pt idx="160">
                  <c:v>0.017001873727075133</c:v>
                </c:pt>
                <c:pt idx="161">
                  <c:v>0.0169081037216068</c:v>
                </c:pt>
                <c:pt idx="162">
                  <c:v>0.016757314054818256</c:v>
                </c:pt>
                <c:pt idx="163">
                  <c:v>0.016658417622595352</c:v>
                </c:pt>
                <c:pt idx="164">
                  <c:v>0.016594049294276794</c:v>
                </c:pt>
                <c:pt idx="165">
                  <c:v>0.016552736683060607</c:v>
                </c:pt>
                <c:pt idx="166">
                  <c:v>0.016526728511394414</c:v>
                </c:pt>
                <c:pt idx="167">
                  <c:v>0.01642088348381087</c:v>
                </c:pt>
                <c:pt idx="168">
                  <c:v>0.016261701068131258</c:v>
                </c:pt>
                <c:pt idx="169">
                  <c:v>0.016157022536673796</c:v>
                </c:pt>
                <c:pt idx="170">
                  <c:v>0.016178766689502806</c:v>
                </c:pt>
                <c:pt idx="171">
                  <c:v>0.016104532999551276</c:v>
                </c:pt>
                <c:pt idx="172">
                  <c:v>0.015966254689202476</c:v>
                </c:pt>
                <c:pt idx="173">
                  <c:v>0.015875392448974006</c:v>
                </c:pt>
                <c:pt idx="174">
                  <c:v>0.0158161294622438</c:v>
                </c:pt>
                <c:pt idx="175">
                  <c:v>0.015777921316541613</c:v>
                </c:pt>
                <c:pt idx="176">
                  <c:v>0.01575373853360559</c:v>
                </c:pt>
                <c:pt idx="177">
                  <c:v>0.015648590613939316</c:v>
                </c:pt>
                <c:pt idx="178">
                  <c:v>0.015489412404451298</c:v>
                </c:pt>
                <c:pt idx="179">
                  <c:v>0.015384465437732604</c:v>
                </c:pt>
                <c:pt idx="180">
                  <c:v>0.015315662998074051</c:v>
                </c:pt>
                <c:pt idx="181">
                  <c:v>0.015270947380336212</c:v>
                </c:pt>
                <c:pt idx="182">
                  <c:v>0.015242280218323674</c:v>
                </c:pt>
                <c:pt idx="183">
                  <c:v>0.015133876118380494</c:v>
                </c:pt>
                <c:pt idx="184">
                  <c:v>0.015062711499473561</c:v>
                </c:pt>
                <c:pt idx="185">
                  <c:v>0.015016325256965855</c:v>
                </c:pt>
                <c:pt idx="186">
                  <c:v>0.014896003886032412</c:v>
                </c:pt>
                <c:pt idx="187">
                  <c:v>0.014816811004567321</c:v>
                </c:pt>
                <c:pt idx="188">
                  <c:v>0.01476502918871694</c:v>
                </c:pt>
                <c:pt idx="189">
                  <c:v>0.01473151357107146</c:v>
                </c:pt>
                <c:pt idx="190">
                  <c:v>0.01461960965874753</c:v>
                </c:pt>
                <c:pt idx="191">
                  <c:v>0.014455403474798142</c:v>
                </c:pt>
                <c:pt idx="192">
                  <c:v>0.014437437096480888</c:v>
                </c:pt>
                <c:pt idx="193">
                  <c:v>0.014426381544671128</c:v>
                </c:pt>
                <c:pt idx="194">
                  <c:v>0.014238706175630441</c:v>
                </c:pt>
                <c:pt idx="195">
                  <c:v>0.014114463501321794</c:v>
                </c:pt>
                <c:pt idx="196">
                  <c:v>0.014123130213259357</c:v>
                </c:pt>
                <c:pt idx="197">
                  <c:v>0.014039109165555794</c:v>
                </c:pt>
                <c:pt idx="198">
                  <c:v>0.013893257208130455</c:v>
                </c:pt>
                <c:pt idx="199">
                  <c:v>0.013796823347331517</c:v>
                </c:pt>
                <c:pt idx="200">
                  <c:v>0.013733329295433722</c:v>
                </c:pt>
                <c:pt idx="201">
                  <c:v>0.013691789579174433</c:v>
                </c:pt>
                <c:pt idx="202">
                  <c:v>0.013664880600998238</c:v>
                </c:pt>
                <c:pt idx="203">
                  <c:v>0.01355694884456474</c:v>
                </c:pt>
                <c:pt idx="204">
                  <c:v>0.01348575232424254</c:v>
                </c:pt>
                <c:pt idx="205">
                  <c:v>0.013439010721364752</c:v>
                </c:pt>
                <c:pt idx="206">
                  <c:v>0.013317781701276987</c:v>
                </c:pt>
                <c:pt idx="207">
                  <c:v>0.013237660934098353</c:v>
                </c:pt>
                <c:pt idx="208">
                  <c:v>0.013184941071933352</c:v>
                </c:pt>
                <c:pt idx="209">
                  <c:v>0.013059625701419405</c:v>
                </c:pt>
                <c:pt idx="210">
                  <c:v>0.012976752852681938</c:v>
                </c:pt>
                <c:pt idx="211">
                  <c:v>0.012922142956051248</c:v>
                </c:pt>
                <c:pt idx="212">
                  <c:v>0.012795499223598369</c:v>
                </c:pt>
                <c:pt idx="213">
                  <c:v>0.012711687280168615</c:v>
                </c:pt>
                <c:pt idx="214">
                  <c:v>0.012656426019491877</c:v>
                </c:pt>
                <c:pt idx="215">
                  <c:v>0.012529256243244575</c:v>
                </c:pt>
                <c:pt idx="216">
                  <c:v>0.0124450690801394</c:v>
                </c:pt>
                <c:pt idx="217">
                  <c:v>0.012389507790880144</c:v>
                </c:pt>
                <c:pt idx="218">
                  <c:v>0.012353052471074566</c:v>
                </c:pt>
                <c:pt idx="219">
                  <c:v>0.012329305628470911</c:v>
                </c:pt>
                <c:pt idx="220">
                  <c:v>0.012223051430394094</c:v>
                </c:pt>
                <c:pt idx="221">
                  <c:v>0.012061740101117123</c:v>
                </c:pt>
                <c:pt idx="222">
                  <c:v>0.011954721857760706</c:v>
                </c:pt>
                <c:pt idx="223">
                  <c:v>0.011883872395795617</c:v>
                </c:pt>
                <c:pt idx="224">
                  <c:v>0.011837156109748673</c:v>
                </c:pt>
                <c:pt idx="225">
                  <c:v>0.011806502312281269</c:v>
                </c:pt>
                <c:pt idx="226">
                  <c:v>0.011695506084870399</c:v>
                </c:pt>
                <c:pt idx="227">
                  <c:v>0.01162198222513829</c:v>
                </c:pt>
                <c:pt idx="228">
                  <c:v>0.011573437323264305</c:v>
                </c:pt>
                <c:pt idx="229">
                  <c:v>0.011450438345247747</c:v>
                </c:pt>
                <c:pt idx="230">
                  <c:v>0.011277779195569238</c:v>
                </c:pt>
                <c:pt idx="231">
                  <c:v>0.011254218522772402</c:v>
                </c:pt>
                <c:pt idx="232">
                  <c:v>0.011238939959615552</c:v>
                </c:pt>
                <c:pt idx="233">
                  <c:v>0.011138055491214152</c:v>
                </c:pt>
                <c:pt idx="234">
                  <c:v>0.010980056767411997</c:v>
                </c:pt>
                <c:pt idx="235">
                  <c:v>0.010875125588259258</c:v>
                </c:pt>
                <c:pt idx="236">
                  <c:v>0.010896726791441718</c:v>
                </c:pt>
                <c:pt idx="237">
                  <c:v>0.010820348828084978</c:v>
                </c:pt>
                <c:pt idx="238">
                  <c:v>0.010678629652133245</c:v>
                </c:pt>
                <c:pt idx="239">
                  <c:v>0.010584514211676192</c:v>
                </c:pt>
                <c:pt idx="240">
                  <c:v>0.010522132809769802</c:v>
                </c:pt>
              </c:numCache>
            </c:numRef>
          </c:val>
          <c:smooth val="0"/>
        </c:ser>
        <c:ser>
          <c:idx val="0"/>
          <c:order val="1"/>
          <c:tx>
            <c:v>10 yr Design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'Water Quality - Post'!$B$22:$B$262</c:f>
              <c:numCache>
                <c:ptCount val="24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  <c:pt idx="61">
                  <c:v>366</c:v>
                </c:pt>
                <c:pt idx="62">
                  <c:v>372</c:v>
                </c:pt>
                <c:pt idx="63">
                  <c:v>378</c:v>
                </c:pt>
                <c:pt idx="64">
                  <c:v>384</c:v>
                </c:pt>
                <c:pt idx="65">
                  <c:v>390</c:v>
                </c:pt>
                <c:pt idx="66">
                  <c:v>396</c:v>
                </c:pt>
                <c:pt idx="67">
                  <c:v>402</c:v>
                </c:pt>
                <c:pt idx="68">
                  <c:v>408</c:v>
                </c:pt>
                <c:pt idx="69">
                  <c:v>414</c:v>
                </c:pt>
                <c:pt idx="70">
                  <c:v>420</c:v>
                </c:pt>
                <c:pt idx="71">
                  <c:v>426</c:v>
                </c:pt>
                <c:pt idx="72">
                  <c:v>432</c:v>
                </c:pt>
                <c:pt idx="73">
                  <c:v>438</c:v>
                </c:pt>
                <c:pt idx="74">
                  <c:v>444</c:v>
                </c:pt>
                <c:pt idx="75">
                  <c:v>450</c:v>
                </c:pt>
                <c:pt idx="76">
                  <c:v>456</c:v>
                </c:pt>
                <c:pt idx="77">
                  <c:v>462</c:v>
                </c:pt>
                <c:pt idx="78">
                  <c:v>468</c:v>
                </c:pt>
                <c:pt idx="79">
                  <c:v>474</c:v>
                </c:pt>
                <c:pt idx="80">
                  <c:v>480</c:v>
                </c:pt>
                <c:pt idx="81">
                  <c:v>486</c:v>
                </c:pt>
                <c:pt idx="82">
                  <c:v>492</c:v>
                </c:pt>
                <c:pt idx="83">
                  <c:v>498</c:v>
                </c:pt>
                <c:pt idx="84">
                  <c:v>504</c:v>
                </c:pt>
                <c:pt idx="85">
                  <c:v>510</c:v>
                </c:pt>
                <c:pt idx="86">
                  <c:v>516</c:v>
                </c:pt>
                <c:pt idx="87">
                  <c:v>522</c:v>
                </c:pt>
                <c:pt idx="88">
                  <c:v>528</c:v>
                </c:pt>
                <c:pt idx="89">
                  <c:v>534</c:v>
                </c:pt>
                <c:pt idx="90">
                  <c:v>540</c:v>
                </c:pt>
                <c:pt idx="91">
                  <c:v>546</c:v>
                </c:pt>
                <c:pt idx="92">
                  <c:v>552</c:v>
                </c:pt>
                <c:pt idx="93">
                  <c:v>558</c:v>
                </c:pt>
                <c:pt idx="94">
                  <c:v>564</c:v>
                </c:pt>
                <c:pt idx="95">
                  <c:v>570</c:v>
                </c:pt>
                <c:pt idx="96">
                  <c:v>576</c:v>
                </c:pt>
                <c:pt idx="97">
                  <c:v>582</c:v>
                </c:pt>
                <c:pt idx="98">
                  <c:v>588</c:v>
                </c:pt>
                <c:pt idx="99">
                  <c:v>594</c:v>
                </c:pt>
                <c:pt idx="100">
                  <c:v>600</c:v>
                </c:pt>
                <c:pt idx="101">
                  <c:v>606</c:v>
                </c:pt>
                <c:pt idx="102">
                  <c:v>612</c:v>
                </c:pt>
                <c:pt idx="103">
                  <c:v>618</c:v>
                </c:pt>
                <c:pt idx="104">
                  <c:v>624</c:v>
                </c:pt>
                <c:pt idx="105">
                  <c:v>630</c:v>
                </c:pt>
                <c:pt idx="106">
                  <c:v>636</c:v>
                </c:pt>
                <c:pt idx="107">
                  <c:v>642</c:v>
                </c:pt>
                <c:pt idx="108">
                  <c:v>648</c:v>
                </c:pt>
                <c:pt idx="109">
                  <c:v>654</c:v>
                </c:pt>
                <c:pt idx="110">
                  <c:v>660</c:v>
                </c:pt>
                <c:pt idx="111">
                  <c:v>666</c:v>
                </c:pt>
                <c:pt idx="112">
                  <c:v>672</c:v>
                </c:pt>
                <c:pt idx="113">
                  <c:v>678</c:v>
                </c:pt>
                <c:pt idx="114">
                  <c:v>684</c:v>
                </c:pt>
                <c:pt idx="115">
                  <c:v>690</c:v>
                </c:pt>
                <c:pt idx="116">
                  <c:v>696</c:v>
                </c:pt>
                <c:pt idx="117">
                  <c:v>702</c:v>
                </c:pt>
                <c:pt idx="118">
                  <c:v>708</c:v>
                </c:pt>
                <c:pt idx="119">
                  <c:v>714</c:v>
                </c:pt>
                <c:pt idx="120">
                  <c:v>720</c:v>
                </c:pt>
                <c:pt idx="121">
                  <c:v>726</c:v>
                </c:pt>
                <c:pt idx="122">
                  <c:v>732</c:v>
                </c:pt>
                <c:pt idx="123">
                  <c:v>738</c:v>
                </c:pt>
                <c:pt idx="124">
                  <c:v>744</c:v>
                </c:pt>
                <c:pt idx="125">
                  <c:v>750</c:v>
                </c:pt>
                <c:pt idx="126">
                  <c:v>756</c:v>
                </c:pt>
                <c:pt idx="127">
                  <c:v>762</c:v>
                </c:pt>
                <c:pt idx="128">
                  <c:v>768</c:v>
                </c:pt>
                <c:pt idx="129">
                  <c:v>774</c:v>
                </c:pt>
                <c:pt idx="130">
                  <c:v>780</c:v>
                </c:pt>
                <c:pt idx="131">
                  <c:v>786</c:v>
                </c:pt>
                <c:pt idx="132">
                  <c:v>792</c:v>
                </c:pt>
                <c:pt idx="133">
                  <c:v>798</c:v>
                </c:pt>
                <c:pt idx="134">
                  <c:v>804</c:v>
                </c:pt>
                <c:pt idx="135">
                  <c:v>810</c:v>
                </c:pt>
                <c:pt idx="136">
                  <c:v>816</c:v>
                </c:pt>
                <c:pt idx="137">
                  <c:v>822</c:v>
                </c:pt>
                <c:pt idx="138">
                  <c:v>828</c:v>
                </c:pt>
                <c:pt idx="139">
                  <c:v>834</c:v>
                </c:pt>
                <c:pt idx="140">
                  <c:v>840</c:v>
                </c:pt>
                <c:pt idx="141">
                  <c:v>846</c:v>
                </c:pt>
                <c:pt idx="142">
                  <c:v>852</c:v>
                </c:pt>
                <c:pt idx="143">
                  <c:v>858</c:v>
                </c:pt>
                <c:pt idx="144">
                  <c:v>864</c:v>
                </c:pt>
                <c:pt idx="145">
                  <c:v>870</c:v>
                </c:pt>
                <c:pt idx="146">
                  <c:v>876</c:v>
                </c:pt>
                <c:pt idx="147">
                  <c:v>882</c:v>
                </c:pt>
                <c:pt idx="148">
                  <c:v>888</c:v>
                </c:pt>
                <c:pt idx="149">
                  <c:v>894</c:v>
                </c:pt>
                <c:pt idx="150">
                  <c:v>900</c:v>
                </c:pt>
                <c:pt idx="151">
                  <c:v>906</c:v>
                </c:pt>
                <c:pt idx="152">
                  <c:v>912</c:v>
                </c:pt>
                <c:pt idx="153">
                  <c:v>918</c:v>
                </c:pt>
                <c:pt idx="154">
                  <c:v>924</c:v>
                </c:pt>
                <c:pt idx="155">
                  <c:v>930</c:v>
                </c:pt>
                <c:pt idx="156">
                  <c:v>936</c:v>
                </c:pt>
                <c:pt idx="157">
                  <c:v>942</c:v>
                </c:pt>
                <c:pt idx="158">
                  <c:v>948</c:v>
                </c:pt>
                <c:pt idx="159">
                  <c:v>954</c:v>
                </c:pt>
                <c:pt idx="160">
                  <c:v>960</c:v>
                </c:pt>
                <c:pt idx="161">
                  <c:v>966</c:v>
                </c:pt>
                <c:pt idx="162">
                  <c:v>972</c:v>
                </c:pt>
                <c:pt idx="163">
                  <c:v>978</c:v>
                </c:pt>
                <c:pt idx="164">
                  <c:v>984</c:v>
                </c:pt>
                <c:pt idx="165">
                  <c:v>990</c:v>
                </c:pt>
                <c:pt idx="166">
                  <c:v>996</c:v>
                </c:pt>
                <c:pt idx="167">
                  <c:v>1002</c:v>
                </c:pt>
                <c:pt idx="168">
                  <c:v>1008</c:v>
                </c:pt>
                <c:pt idx="169">
                  <c:v>1014</c:v>
                </c:pt>
                <c:pt idx="170">
                  <c:v>1020</c:v>
                </c:pt>
                <c:pt idx="171">
                  <c:v>1026</c:v>
                </c:pt>
                <c:pt idx="172">
                  <c:v>1032</c:v>
                </c:pt>
                <c:pt idx="173">
                  <c:v>1038</c:v>
                </c:pt>
                <c:pt idx="174">
                  <c:v>1044</c:v>
                </c:pt>
                <c:pt idx="175">
                  <c:v>1050</c:v>
                </c:pt>
                <c:pt idx="176">
                  <c:v>1056</c:v>
                </c:pt>
                <c:pt idx="177">
                  <c:v>1062</c:v>
                </c:pt>
                <c:pt idx="178">
                  <c:v>1068</c:v>
                </c:pt>
                <c:pt idx="179">
                  <c:v>1074</c:v>
                </c:pt>
                <c:pt idx="180">
                  <c:v>1080</c:v>
                </c:pt>
                <c:pt idx="181">
                  <c:v>1086</c:v>
                </c:pt>
                <c:pt idx="182">
                  <c:v>1092</c:v>
                </c:pt>
                <c:pt idx="183">
                  <c:v>1098</c:v>
                </c:pt>
                <c:pt idx="184">
                  <c:v>1104</c:v>
                </c:pt>
                <c:pt idx="185">
                  <c:v>1110</c:v>
                </c:pt>
                <c:pt idx="186">
                  <c:v>1116</c:v>
                </c:pt>
                <c:pt idx="187">
                  <c:v>1122</c:v>
                </c:pt>
                <c:pt idx="188">
                  <c:v>1128</c:v>
                </c:pt>
                <c:pt idx="189">
                  <c:v>1134</c:v>
                </c:pt>
                <c:pt idx="190">
                  <c:v>1140</c:v>
                </c:pt>
                <c:pt idx="191">
                  <c:v>1146</c:v>
                </c:pt>
                <c:pt idx="192">
                  <c:v>1152</c:v>
                </c:pt>
                <c:pt idx="193">
                  <c:v>1158</c:v>
                </c:pt>
                <c:pt idx="194">
                  <c:v>1164</c:v>
                </c:pt>
                <c:pt idx="195">
                  <c:v>1170</c:v>
                </c:pt>
                <c:pt idx="196">
                  <c:v>1176</c:v>
                </c:pt>
                <c:pt idx="197">
                  <c:v>1182</c:v>
                </c:pt>
                <c:pt idx="198">
                  <c:v>1188</c:v>
                </c:pt>
                <c:pt idx="199">
                  <c:v>1194</c:v>
                </c:pt>
                <c:pt idx="200">
                  <c:v>1200</c:v>
                </c:pt>
                <c:pt idx="201">
                  <c:v>1206</c:v>
                </c:pt>
                <c:pt idx="202">
                  <c:v>1212</c:v>
                </c:pt>
                <c:pt idx="203">
                  <c:v>1218</c:v>
                </c:pt>
                <c:pt idx="204">
                  <c:v>1224</c:v>
                </c:pt>
                <c:pt idx="205">
                  <c:v>1230</c:v>
                </c:pt>
                <c:pt idx="206">
                  <c:v>1236</c:v>
                </c:pt>
                <c:pt idx="207">
                  <c:v>1242</c:v>
                </c:pt>
                <c:pt idx="208">
                  <c:v>1248</c:v>
                </c:pt>
                <c:pt idx="209">
                  <c:v>1254</c:v>
                </c:pt>
                <c:pt idx="210">
                  <c:v>1260</c:v>
                </c:pt>
                <c:pt idx="211">
                  <c:v>1266</c:v>
                </c:pt>
                <c:pt idx="212">
                  <c:v>1272</c:v>
                </c:pt>
                <c:pt idx="213">
                  <c:v>1278</c:v>
                </c:pt>
                <c:pt idx="214">
                  <c:v>1284</c:v>
                </c:pt>
                <c:pt idx="215">
                  <c:v>1290</c:v>
                </c:pt>
                <c:pt idx="216">
                  <c:v>1296</c:v>
                </c:pt>
                <c:pt idx="217">
                  <c:v>1302</c:v>
                </c:pt>
                <c:pt idx="218">
                  <c:v>1308</c:v>
                </c:pt>
                <c:pt idx="219">
                  <c:v>1314</c:v>
                </c:pt>
                <c:pt idx="220">
                  <c:v>1320</c:v>
                </c:pt>
                <c:pt idx="221">
                  <c:v>1326</c:v>
                </c:pt>
                <c:pt idx="222">
                  <c:v>1332</c:v>
                </c:pt>
                <c:pt idx="223">
                  <c:v>1338</c:v>
                </c:pt>
                <c:pt idx="224">
                  <c:v>1344</c:v>
                </c:pt>
                <c:pt idx="225">
                  <c:v>1350</c:v>
                </c:pt>
                <c:pt idx="226">
                  <c:v>1356</c:v>
                </c:pt>
                <c:pt idx="227">
                  <c:v>1362</c:v>
                </c:pt>
                <c:pt idx="228">
                  <c:v>1368</c:v>
                </c:pt>
                <c:pt idx="229">
                  <c:v>1374</c:v>
                </c:pt>
                <c:pt idx="230">
                  <c:v>1380</c:v>
                </c:pt>
                <c:pt idx="231">
                  <c:v>1386</c:v>
                </c:pt>
                <c:pt idx="232">
                  <c:v>1392</c:v>
                </c:pt>
                <c:pt idx="233">
                  <c:v>1398</c:v>
                </c:pt>
                <c:pt idx="234">
                  <c:v>1404</c:v>
                </c:pt>
                <c:pt idx="235">
                  <c:v>1410</c:v>
                </c:pt>
                <c:pt idx="236">
                  <c:v>1416</c:v>
                </c:pt>
                <c:pt idx="237">
                  <c:v>1422</c:v>
                </c:pt>
                <c:pt idx="238">
                  <c:v>1428</c:v>
                </c:pt>
                <c:pt idx="239">
                  <c:v>1434</c:v>
                </c:pt>
                <c:pt idx="240">
                  <c:v>1440</c:v>
                </c:pt>
              </c:numCache>
            </c:numRef>
          </c:cat>
          <c:val>
            <c:numRef>
              <c:f>'Flow Control -Post'!$L$21:$L$261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3.705707796322957E-07</c:v>
                </c:pt>
                <c:pt idx="8">
                  <c:v>0.0001768890588535426</c:v>
                </c:pt>
                <c:pt idx="9">
                  <c:v>0.000805362176070887</c:v>
                </c:pt>
                <c:pt idx="10">
                  <c:v>0.0019115211476449369</c:v>
                </c:pt>
                <c:pt idx="11">
                  <c:v>0.003677434697279739</c:v>
                </c:pt>
                <c:pt idx="12">
                  <c:v>0.006054928313289557</c:v>
                </c:pt>
                <c:pt idx="13">
                  <c:v>0.008684784135119025</c:v>
                </c:pt>
                <c:pt idx="14">
                  <c:v>0.011475269832057313</c:v>
                </c:pt>
                <c:pt idx="15">
                  <c:v>0.014363040028363395</c:v>
                </c:pt>
                <c:pt idx="16">
                  <c:v>0.016914544757685127</c:v>
                </c:pt>
                <c:pt idx="17">
                  <c:v>0.019029060620494063</c:v>
                </c:pt>
                <c:pt idx="18">
                  <c:v>0.020860588460749483</c:v>
                </c:pt>
                <c:pt idx="19">
                  <c:v>0.02274677779891943</c:v>
                </c:pt>
                <c:pt idx="20">
                  <c:v>0.024624084104115172</c:v>
                </c:pt>
                <c:pt idx="21">
                  <c:v>0.02632986432795899</c:v>
                </c:pt>
                <c:pt idx="22">
                  <c:v>0.028220833352409838</c:v>
                </c:pt>
                <c:pt idx="23">
                  <c:v>0.030056624045097877</c:v>
                </c:pt>
                <c:pt idx="24">
                  <c:v>0.03184607496504594</c:v>
                </c:pt>
                <c:pt idx="25">
                  <c:v>0.03339183492955361</c:v>
                </c:pt>
                <c:pt idx="26">
                  <c:v>0.03456017896793375</c:v>
                </c:pt>
                <c:pt idx="27">
                  <c:v>0.03563414340564529</c:v>
                </c:pt>
                <c:pt idx="28">
                  <c:v>0.03662311642301144</c:v>
                </c:pt>
                <c:pt idx="29">
                  <c:v>0.037535504910279426</c:v>
                </c:pt>
                <c:pt idx="30">
                  <c:v>0.03837880640850691</c:v>
                </c:pt>
                <c:pt idx="31">
                  <c:v>0.03894442989583887</c:v>
                </c:pt>
                <c:pt idx="32">
                  <c:v>0.039522350817271436</c:v>
                </c:pt>
                <c:pt idx="33">
                  <c:v>0.04031037146195865</c:v>
                </c:pt>
                <c:pt idx="34">
                  <c:v>0.04101396708689206</c:v>
                </c:pt>
                <c:pt idx="35">
                  <c:v>0.041875978743754184</c:v>
                </c:pt>
                <c:pt idx="36">
                  <c:v>0.04329488409960207</c:v>
                </c:pt>
                <c:pt idx="37">
                  <c:v>0.04486275154256846</c:v>
                </c:pt>
                <c:pt idx="38">
                  <c:v>0.0463046667408276</c:v>
                </c:pt>
                <c:pt idx="39">
                  <c:v>0.047891632118334464</c:v>
                </c:pt>
                <c:pt idx="40">
                  <c:v>0.049340346947411066</c:v>
                </c:pt>
                <c:pt idx="41">
                  <c:v>0.05045569764087562</c:v>
                </c:pt>
                <c:pt idx="42">
                  <c:v>0.05133936848939136</c:v>
                </c:pt>
                <c:pt idx="43">
                  <c:v>0.05230262951888271</c:v>
                </c:pt>
                <c:pt idx="44">
                  <c:v>0.053558517729722484</c:v>
                </c:pt>
                <c:pt idx="45">
                  <c:v>0.05476541080355557</c:v>
                </c:pt>
                <c:pt idx="46">
                  <c:v>0.05593817361647197</c:v>
                </c:pt>
                <c:pt idx="47">
                  <c:v>0.05733254104985026</c:v>
                </c:pt>
                <c:pt idx="48">
                  <c:v>0.05887598369048316</c:v>
                </c:pt>
                <c:pt idx="49">
                  <c:v>0.06051989613187469</c:v>
                </c:pt>
                <c:pt idx="50">
                  <c:v>0.06223164223846204</c:v>
                </c:pt>
                <c:pt idx="51">
                  <c:v>0.06424331207242891</c:v>
                </c:pt>
                <c:pt idx="52">
                  <c:v>0.06645774569614203</c:v>
                </c:pt>
                <c:pt idx="53">
                  <c:v>0.06855578233416938</c:v>
                </c:pt>
                <c:pt idx="54">
                  <c:v>0.0705760363394871</c:v>
                </c:pt>
                <c:pt idx="55">
                  <c:v>0.07254411868218077</c:v>
                </c:pt>
                <c:pt idx="56">
                  <c:v>0.07395790545260962</c:v>
                </c:pt>
                <c:pt idx="57">
                  <c:v>0.07525831582667626</c:v>
                </c:pt>
                <c:pt idx="58">
                  <c:v>0.07699986104383148</c:v>
                </c:pt>
                <c:pt idx="59">
                  <c:v>0.0787764806849141</c:v>
                </c:pt>
                <c:pt idx="60">
                  <c:v>0.08083899529930189</c:v>
                </c:pt>
                <c:pt idx="61">
                  <c:v>0.08414867304176031</c:v>
                </c:pt>
                <c:pt idx="62">
                  <c:v>0.08803386324034207</c:v>
                </c:pt>
                <c:pt idx="63">
                  <c:v>0.09125206902762485</c:v>
                </c:pt>
                <c:pt idx="64">
                  <c:v>0.09402377156017246</c:v>
                </c:pt>
                <c:pt idx="65">
                  <c:v>0.09649598900861767</c:v>
                </c:pt>
                <c:pt idx="66">
                  <c:v>0.09716126845454333</c:v>
                </c:pt>
                <c:pt idx="67">
                  <c:v>0.09634478672868181</c:v>
                </c:pt>
                <c:pt idx="68">
                  <c:v>0.09640506526579552</c:v>
                </c:pt>
                <c:pt idx="69">
                  <c:v>0.09785573544125623</c:v>
                </c:pt>
                <c:pt idx="70">
                  <c:v>0.10050663926326127</c:v>
                </c:pt>
                <c:pt idx="71">
                  <c:v>0.10450365325915445</c:v>
                </c:pt>
                <c:pt idx="72">
                  <c:v>0.10994680181768493</c:v>
                </c:pt>
                <c:pt idx="73">
                  <c:v>0.11663622476142466</c:v>
                </c:pt>
                <c:pt idx="74">
                  <c:v>0.12471157617026457</c:v>
                </c:pt>
                <c:pt idx="75">
                  <c:v>0.1342695139294454</c:v>
                </c:pt>
                <c:pt idx="76">
                  <c:v>0.17462160141387068</c:v>
                </c:pt>
                <c:pt idx="77">
                  <c:v>0.2387001796238813</c:v>
                </c:pt>
                <c:pt idx="78">
                  <c:v>0.28925427719536395</c:v>
                </c:pt>
                <c:pt idx="79">
                  <c:v>0.3247267141863935</c:v>
                </c:pt>
                <c:pt idx="80">
                  <c:v>0.3440161694398712</c:v>
                </c:pt>
                <c:pt idx="81">
                  <c:v>0.3311123451215798</c:v>
                </c:pt>
                <c:pt idx="82">
                  <c:v>0.2946868710022717</c:v>
                </c:pt>
                <c:pt idx="83">
                  <c:v>0.25993968489176067</c:v>
                </c:pt>
                <c:pt idx="84">
                  <c:v>0.2285008451074134</c:v>
                </c:pt>
                <c:pt idx="85">
                  <c:v>0.20146944487276253</c:v>
                </c:pt>
                <c:pt idx="86">
                  <c:v>0.18264365408660505</c:v>
                </c:pt>
                <c:pt idx="87">
                  <c:v>0.17039558704946106</c:v>
                </c:pt>
                <c:pt idx="88">
                  <c:v>0.1594735463004464</c:v>
                </c:pt>
                <c:pt idx="89">
                  <c:v>0.14943070469240058</c:v>
                </c:pt>
                <c:pt idx="90">
                  <c:v>0.13996977335666852</c:v>
                </c:pt>
                <c:pt idx="91">
                  <c:v>0.13117154134545111</c:v>
                </c:pt>
                <c:pt idx="92">
                  <c:v>0.12336910828898343</c:v>
                </c:pt>
                <c:pt idx="93">
                  <c:v>0.11650689619301198</c:v>
                </c:pt>
                <c:pt idx="94">
                  <c:v>0.11026975926238282</c:v>
                </c:pt>
                <c:pt idx="95">
                  <c:v>0.10444776451884777</c:v>
                </c:pt>
                <c:pt idx="96">
                  <c:v>0.10029520217476269</c:v>
                </c:pt>
                <c:pt idx="97">
                  <c:v>0.09809153088397296</c:v>
                </c:pt>
                <c:pt idx="98">
                  <c:v>0.09607164619562332</c:v>
                </c:pt>
                <c:pt idx="99">
                  <c:v>0.09361585205818775</c:v>
                </c:pt>
                <c:pt idx="100">
                  <c:v>0.09142670980199885</c:v>
                </c:pt>
                <c:pt idx="101">
                  <c:v>0.0894147489518233</c:v>
                </c:pt>
                <c:pt idx="102">
                  <c:v>0.0869622527823244</c:v>
                </c:pt>
                <c:pt idx="103">
                  <c:v>0.08477376024403577</c:v>
                </c:pt>
                <c:pt idx="104">
                  <c:v>0.0833192820945229</c:v>
                </c:pt>
                <c:pt idx="105">
                  <c:v>0.08179546174166037</c:v>
                </c:pt>
                <c:pt idx="106">
                  <c:v>0.0807838140438475</c:v>
                </c:pt>
                <c:pt idx="107">
                  <c:v>0.080113352088974</c:v>
                </c:pt>
                <c:pt idx="108">
                  <c:v>0.07911159515259962</c:v>
                </c:pt>
                <c:pt idx="109">
                  <c:v>0.07844748230781487</c:v>
                </c:pt>
                <c:pt idx="110">
                  <c:v>0.07744939868191916</c:v>
                </c:pt>
                <c:pt idx="111">
                  <c:v>0.07622844482558681</c:v>
                </c:pt>
                <c:pt idx="112">
                  <c:v>0.07485855294701067</c:v>
                </c:pt>
                <c:pt idx="113">
                  <c:v>0.07338917035015523</c:v>
                </c:pt>
                <c:pt idx="114">
                  <c:v>0.07241239928720035</c:v>
                </c:pt>
                <c:pt idx="115">
                  <c:v>0.07120465852204172</c:v>
                </c:pt>
                <c:pt idx="116">
                  <c:v>0.06956307177571655</c:v>
                </c:pt>
                <c:pt idx="117">
                  <c:v>0.06791163196805856</c:v>
                </c:pt>
                <c:pt idx="118">
                  <c:v>0.0665331610647789</c:v>
                </c:pt>
                <c:pt idx="119">
                  <c:v>0.0656162978832741</c:v>
                </c:pt>
                <c:pt idx="120">
                  <c:v>0.06472733725761647</c:v>
                </c:pt>
                <c:pt idx="121">
                  <c:v>0.06385689292942748</c:v>
                </c:pt>
                <c:pt idx="122">
                  <c:v>0.06355836512601151</c:v>
                </c:pt>
                <c:pt idx="123">
                  <c:v>0.06364113664501467</c:v>
                </c:pt>
                <c:pt idx="124">
                  <c:v>0.0636982751909231</c:v>
                </c:pt>
                <c:pt idx="125">
                  <c:v>0.06401822507238926</c:v>
                </c:pt>
                <c:pt idx="126">
                  <c:v>0.06367353786605413</c:v>
                </c:pt>
                <c:pt idx="127">
                  <c:v>0.0628856823632223</c:v>
                </c:pt>
                <c:pt idx="128">
                  <c:v>0.06236212056397534</c:v>
                </c:pt>
                <c:pt idx="129">
                  <c:v>0.06145473111369224</c:v>
                </c:pt>
                <c:pt idx="130">
                  <c:v>0.06085138764371613</c:v>
                </c:pt>
                <c:pt idx="131">
                  <c:v>0.06101080679766667</c:v>
                </c:pt>
                <c:pt idx="132">
                  <c:v>0.061398755376306006</c:v>
                </c:pt>
                <c:pt idx="133">
                  <c:v>0.06137890214999262</c:v>
                </c:pt>
                <c:pt idx="134">
                  <c:v>0.06080698602956966</c:v>
                </c:pt>
                <c:pt idx="135">
                  <c:v>0.06014703276774801</c:v>
                </c:pt>
                <c:pt idx="136">
                  <c:v>0.05970845723753322</c:v>
                </c:pt>
                <c:pt idx="137">
                  <c:v>0.059137260219500956</c:v>
                </c:pt>
                <c:pt idx="138">
                  <c:v>0.058477592733847984</c:v>
                </c:pt>
                <c:pt idx="139">
                  <c:v>0.057758853492918226</c:v>
                </c:pt>
                <c:pt idx="140">
                  <c:v>0.05728092286691471</c:v>
                </c:pt>
                <c:pt idx="141">
                  <c:v>0.05724373971968781</c:v>
                </c:pt>
                <c:pt idx="142">
                  <c:v>0.057220166551450354</c:v>
                </c:pt>
                <c:pt idx="143">
                  <c:v>0.05692535642532979</c:v>
                </c:pt>
                <c:pt idx="144">
                  <c:v>0.05672998395496351</c:v>
                </c:pt>
                <c:pt idx="145">
                  <c:v>0.05660085477442672</c:v>
                </c:pt>
                <c:pt idx="146">
                  <c:v>0.056235562628604394</c:v>
                </c:pt>
                <c:pt idx="147">
                  <c:v>0.055993109991719574</c:v>
                </c:pt>
                <c:pt idx="148">
                  <c:v>0.05583253730426123</c:v>
                </c:pt>
                <c:pt idx="149">
                  <c:v>0.055726538403720716</c:v>
                </c:pt>
                <c:pt idx="150">
                  <c:v>0.05537650188992291</c:v>
                </c:pt>
                <c:pt idx="151">
                  <c:v>0.05514415335516956</c:v>
                </c:pt>
                <c:pt idx="152">
                  <c:v>0.05499022137678274</c:v>
                </c:pt>
                <c:pt idx="153">
                  <c:v>0.054608133564595734</c:v>
                </c:pt>
                <c:pt idx="154">
                  <c:v>0.05435433854140511</c:v>
                </c:pt>
                <c:pt idx="155">
                  <c:v>0.054186061389547006</c:v>
                </c:pt>
                <c:pt idx="156">
                  <c:v>0.054074785659350845</c:v>
                </c:pt>
                <c:pt idx="157">
                  <c:v>0.05372099242107894</c:v>
                </c:pt>
                <c:pt idx="158">
                  <c:v>0.05320548363599433</c:v>
                </c:pt>
                <c:pt idx="159">
                  <c:v>0.053143170583786356</c:v>
                </c:pt>
                <c:pt idx="160">
                  <c:v>0.053102457467571036</c:v>
                </c:pt>
                <c:pt idx="161">
                  <c:v>0.05279560073110767</c:v>
                </c:pt>
                <c:pt idx="162">
                  <c:v>0.05231125441100692</c:v>
                </c:pt>
                <c:pt idx="163">
                  <c:v>0.05198913370936087</c:v>
                </c:pt>
                <c:pt idx="164">
                  <c:v>0.0517751304179802</c:v>
                </c:pt>
                <c:pt idx="165">
                  <c:v>0.0516332221034354</c:v>
                </c:pt>
                <c:pt idx="166">
                  <c:v>0.05153934485153298</c:v>
                </c:pt>
                <c:pt idx="167">
                  <c:v>0.051196871013976804</c:v>
                </c:pt>
                <c:pt idx="168">
                  <c:v>0.05068861182917434</c:v>
                </c:pt>
                <c:pt idx="169">
                  <c:v>0.05035045534742415</c:v>
                </c:pt>
                <c:pt idx="170">
                  <c:v>0.05040633860682801</c:v>
                </c:pt>
                <c:pt idx="171">
                  <c:v>0.050163596190552724</c:v>
                </c:pt>
                <c:pt idx="172">
                  <c:v>0.04972174124248346</c:v>
                </c:pt>
                <c:pt idx="173">
                  <c:v>0.04942779481996485</c:v>
                </c:pt>
                <c:pt idx="174">
                  <c:v>0.04923244802504938</c:v>
                </c:pt>
                <c:pt idx="175">
                  <c:v>0.049102828337278845</c:v>
                </c:pt>
                <c:pt idx="176">
                  <c:v>0.04901702081993122</c:v>
                </c:pt>
                <c:pt idx="177">
                  <c:v>0.04867967444440547</c:v>
                </c:pt>
                <c:pt idx="178">
                  <c:v>0.04817460980312447</c:v>
                </c:pt>
                <c:pt idx="179">
                  <c:v>0.04783844879095866</c:v>
                </c:pt>
                <c:pt idx="180">
                  <c:v>0.047614885148440984</c:v>
                </c:pt>
                <c:pt idx="181">
                  <c:v>0.04746638143102995</c:v>
                </c:pt>
                <c:pt idx="182">
                  <c:v>0.047367912736527414</c:v>
                </c:pt>
                <c:pt idx="183">
                  <c:v>0.04702199758977085</c:v>
                </c:pt>
                <c:pt idx="184">
                  <c:v>0.04679190232459401</c:v>
                </c:pt>
                <c:pt idx="185">
                  <c:v>0.04663899750695362</c:v>
                </c:pt>
                <c:pt idx="186">
                  <c:v>0.04625674148642054</c:v>
                </c:pt>
                <c:pt idx="187">
                  <c:v>0.04600237877000693</c:v>
                </c:pt>
                <c:pt idx="188">
                  <c:v>0.045833274143528266</c:v>
                </c:pt>
                <c:pt idx="189">
                  <c:v>0.04572100417824225</c:v>
                </c:pt>
                <c:pt idx="190">
                  <c:v>0.04536576068729306</c:v>
                </c:pt>
                <c:pt idx="191">
                  <c:v>0.04484851434673303</c:v>
                </c:pt>
                <c:pt idx="192">
                  <c:v>0.044784980571906045</c:v>
                </c:pt>
                <c:pt idx="193">
                  <c:v>0.04474305091597112</c:v>
                </c:pt>
                <c:pt idx="194">
                  <c:v>0.044153753762828186</c:v>
                </c:pt>
                <c:pt idx="195">
                  <c:v>0.04376129241101962</c:v>
                </c:pt>
                <c:pt idx="196">
                  <c:v>0.04378094295010276</c:v>
                </c:pt>
                <c:pt idx="197">
                  <c:v>0.04351353365760925</c:v>
                </c:pt>
                <c:pt idx="198">
                  <c:v>0.04305473283557023</c:v>
                </c:pt>
                <c:pt idx="199">
                  <c:v>0.04274923393141665</c:v>
                </c:pt>
                <c:pt idx="200">
                  <c:v>0.042545933445604235</c:v>
                </c:pt>
                <c:pt idx="201">
                  <c:v>0.04241076240797744</c:v>
                </c:pt>
                <c:pt idx="202">
                  <c:v>0.04232100820092539</c:v>
                </c:pt>
                <c:pt idx="203">
                  <c:v>0.04198057168145608</c:v>
                </c:pt>
                <c:pt idx="204">
                  <c:v>0.041753961270048164</c:v>
                </c:pt>
                <c:pt idx="205">
                  <c:v>0.04160321853471836</c:v>
                </c:pt>
                <c:pt idx="206">
                  <c:v>0.041222087641251313</c:v>
                </c:pt>
                <c:pt idx="207">
                  <c:v>0.04096831971263472</c:v>
                </c:pt>
                <c:pt idx="208">
                  <c:v>0.040799458093783735</c:v>
                </c:pt>
                <c:pt idx="209">
                  <c:v>0.04040620116367755</c:v>
                </c:pt>
                <c:pt idx="210">
                  <c:v>0.040144335815952864</c:v>
                </c:pt>
                <c:pt idx="211">
                  <c:v>0.03997005002605259</c:v>
                </c:pt>
                <c:pt idx="212">
                  <c:v>0.03957314518780399</c:v>
                </c:pt>
                <c:pt idx="213">
                  <c:v>0.03930882289971764</c:v>
                </c:pt>
                <c:pt idx="214">
                  <c:v>0.03913288703851592</c:v>
                </c:pt>
                <c:pt idx="215">
                  <c:v>0.03873483980712831</c:v>
                </c:pt>
                <c:pt idx="216">
                  <c:v>0.038469744215415394</c:v>
                </c:pt>
                <c:pt idx="217">
                  <c:v>0.03829326961658873</c:v>
                </c:pt>
                <c:pt idx="218">
                  <c:v>0.038175885516517405</c:v>
                </c:pt>
                <c:pt idx="219">
                  <c:v>0.038097881835776455</c:v>
                </c:pt>
                <c:pt idx="220">
                  <c:v>0.0377650791946094</c:v>
                </c:pt>
                <c:pt idx="221">
                  <c:v>0.037262386769696385</c:v>
                </c:pt>
                <c:pt idx="222">
                  <c:v>0.03692749498036439</c:v>
                </c:pt>
                <c:pt idx="223">
                  <c:v>0.03670445810298165</c:v>
                </c:pt>
                <c:pt idx="224">
                  <c:v>0.03655600036454172</c:v>
                </c:pt>
                <c:pt idx="225">
                  <c:v>0.03645725003305151</c:v>
                </c:pt>
                <c:pt idx="226">
                  <c:v>0.0361105532781928</c:v>
                </c:pt>
                <c:pt idx="227">
                  <c:v>0.03587963577282508</c:v>
                </c:pt>
                <c:pt idx="228">
                  <c:v>0.03572590312660934</c:v>
                </c:pt>
                <c:pt idx="229">
                  <c:v>0.03534251713726633</c:v>
                </c:pt>
                <c:pt idx="230">
                  <c:v>0.03480601793901843</c:v>
                </c:pt>
                <c:pt idx="231">
                  <c:v>0.03472965905440254</c:v>
                </c:pt>
                <c:pt idx="232">
                  <c:v>0.03467894590936207</c:v>
                </c:pt>
                <c:pt idx="233">
                  <c:v>0.03436421076128451</c:v>
                </c:pt>
                <c:pt idx="234">
                  <c:v>0.033873441222341136</c:v>
                </c:pt>
                <c:pt idx="235">
                  <c:v>0.03354644175391587</c:v>
                </c:pt>
                <c:pt idx="236">
                  <c:v>0.033609753292670144</c:v>
                </c:pt>
                <c:pt idx="237">
                  <c:v>0.03337099827137595</c:v>
                </c:pt>
                <c:pt idx="238">
                  <c:v>0.03293085568901746</c:v>
                </c:pt>
                <c:pt idx="239">
                  <c:v>0.03263759043222422</c:v>
                </c:pt>
                <c:pt idx="240">
                  <c:v>0.03244224250981976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(min.s)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1"/>
        <c:lblOffset val="100"/>
        <c:tickLblSkip val="9"/>
        <c:noMultiLvlLbl val="0"/>
      </c:catAx>
      <c:valAx>
        <c:axId val="456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Flowrate (cfs)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2675"/>
          <c:w val="0.1592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PageLayoutView="0" workbookViewId="0" topLeftCell="A1">
      <pane xSplit="7" ySplit="21" topLeftCell="H25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T11" sqref="T11"/>
    </sheetView>
  </sheetViews>
  <sheetFormatPr defaultColWidth="9.140625" defaultRowHeight="12.75"/>
  <cols>
    <col min="3" max="3" width="12.8515625" style="0" customWidth="1"/>
    <col min="4" max="4" width="11.421875" style="0" customWidth="1"/>
    <col min="5" max="5" width="11.00390625" style="0" customWidth="1"/>
    <col min="6" max="6" width="12.140625" style="0" customWidth="1"/>
    <col min="7" max="7" width="12.00390625" style="0" customWidth="1"/>
    <col min="8" max="8" width="12.421875" style="0" customWidth="1"/>
    <col min="9" max="9" width="34.140625" style="0" bestFit="1" customWidth="1"/>
    <col min="10" max="10" width="12.00390625" style="0" bestFit="1" customWidth="1"/>
    <col min="11" max="11" width="9.28125" style="14" bestFit="1" customWidth="1"/>
    <col min="12" max="12" width="8.00390625" style="0" bestFit="1" customWidth="1"/>
    <col min="13" max="13" width="12.28125" style="20" bestFit="1" customWidth="1"/>
    <col min="14" max="14" width="9.140625" style="20" customWidth="1"/>
    <col min="15" max="15" width="9.140625" style="23" customWidth="1"/>
    <col min="16" max="16" width="10.28125" style="20" bestFit="1" customWidth="1"/>
    <col min="17" max="17" width="11.28125" style="20" bestFit="1" customWidth="1"/>
  </cols>
  <sheetData>
    <row r="1" ht="12.75">
      <c r="A1" s="43" t="s">
        <v>136</v>
      </c>
    </row>
    <row r="2" spans="1:4" ht="12.75">
      <c r="A2" s="41" t="s">
        <v>135</v>
      </c>
      <c r="B2" s="41"/>
      <c r="C2" s="41"/>
      <c r="D2" s="41"/>
    </row>
    <row r="4" spans="1:3" ht="12.75">
      <c r="A4" t="s">
        <v>0</v>
      </c>
      <c r="B4" s="41">
        <v>0.56</v>
      </c>
      <c r="C4" t="s">
        <v>1</v>
      </c>
    </row>
    <row r="5" spans="1:3" ht="12.75">
      <c r="A5" t="s">
        <v>2</v>
      </c>
      <c r="B5" s="44">
        <v>1</v>
      </c>
      <c r="C5" t="s">
        <v>127</v>
      </c>
    </row>
    <row r="6" spans="1:3" ht="12.75">
      <c r="A6" t="s">
        <v>139</v>
      </c>
      <c r="B6">
        <v>6</v>
      </c>
      <c r="C6" t="s">
        <v>10</v>
      </c>
    </row>
    <row r="7" spans="1:3" ht="12.75">
      <c r="A7" t="s">
        <v>42</v>
      </c>
      <c r="B7" s="41">
        <v>15</v>
      </c>
      <c r="C7" t="s">
        <v>43</v>
      </c>
    </row>
    <row r="8" spans="1:3" ht="13.5" thickBot="1">
      <c r="A8" t="s">
        <v>41</v>
      </c>
      <c r="B8">
        <f>+B6/(2*B7+B6)</f>
        <v>0.16666666666666666</v>
      </c>
      <c r="C8" t="s">
        <v>44</v>
      </c>
    </row>
    <row r="9" spans="1:17" ht="12.75">
      <c r="A9" s="1" t="s">
        <v>4</v>
      </c>
      <c r="B9" s="2"/>
      <c r="C9" s="3"/>
      <c r="E9" s="1" t="s">
        <v>11</v>
      </c>
      <c r="F9" s="2"/>
      <c r="G9" s="3"/>
      <c r="I9" t="s">
        <v>104</v>
      </c>
      <c r="J9" s="27">
        <f>+MAX(L22:L262)</f>
        <v>0.10029422233020732</v>
      </c>
      <c r="K9" s="14" t="s">
        <v>105</v>
      </c>
      <c r="N9" s="38"/>
      <c r="Q9"/>
    </row>
    <row r="10" spans="1:20" ht="12.75">
      <c r="A10" s="4" t="s">
        <v>5</v>
      </c>
      <c r="B10" s="42">
        <v>0</v>
      </c>
      <c r="C10" s="6" t="s">
        <v>1</v>
      </c>
      <c r="E10" s="4" t="s">
        <v>5</v>
      </c>
      <c r="F10" s="42">
        <v>0.56</v>
      </c>
      <c r="G10" s="6" t="s">
        <v>1</v>
      </c>
      <c r="I10" t="s">
        <v>130</v>
      </c>
      <c r="J10" s="34">
        <f>+M262</f>
        <v>1598.3058236739737</v>
      </c>
      <c r="K10" s="14" t="s">
        <v>129</v>
      </c>
      <c r="L10" t="s">
        <v>131</v>
      </c>
      <c r="Q10"/>
      <c r="T10" s="37">
        <f>J10*1/(12*60*60)*(2/3)</f>
        <v>0.02466521332830206</v>
      </c>
    </row>
    <row r="11" spans="1:20" ht="12.75">
      <c r="A11" s="4" t="s">
        <v>6</v>
      </c>
      <c r="B11" s="42">
        <v>89</v>
      </c>
      <c r="C11" s="6"/>
      <c r="E11" s="4" t="s">
        <v>6</v>
      </c>
      <c r="F11" s="42">
        <v>98</v>
      </c>
      <c r="G11" s="6"/>
      <c r="I11" s="39"/>
      <c r="Q11"/>
      <c r="T11" s="37">
        <f>J10*1/(24*3600)*0.5</f>
        <v>0.009249454998113273</v>
      </c>
    </row>
    <row r="12" spans="1:9" ht="12.75">
      <c r="A12" s="4" t="s">
        <v>7</v>
      </c>
      <c r="B12" s="29">
        <f>+(1000/B11)-10</f>
        <v>1.235955056179776</v>
      </c>
      <c r="C12" s="6"/>
      <c r="E12" s="4" t="s">
        <v>7</v>
      </c>
      <c r="F12" s="32">
        <f>+(1000/F11)-10</f>
        <v>0.204081632653061</v>
      </c>
      <c r="G12" s="6"/>
      <c r="I12" s="39"/>
    </row>
    <row r="13" spans="1:13" ht="13.5" thickBot="1">
      <c r="A13" s="7" t="s">
        <v>8</v>
      </c>
      <c r="B13" s="30">
        <f>+B12*0.2</f>
        <v>0.24719101123595522</v>
      </c>
      <c r="C13" s="9"/>
      <c r="E13" s="7" t="s">
        <v>8</v>
      </c>
      <c r="F13" s="33">
        <f>+F12*0.2</f>
        <v>0.04081632653061221</v>
      </c>
      <c r="G13" s="9"/>
      <c r="L13" s="27"/>
      <c r="M13" s="40"/>
    </row>
    <row r="14" spans="9:10" ht="12.75">
      <c r="I14" s="39"/>
      <c r="J14" s="34"/>
    </row>
    <row r="15" spans="9:10" ht="12.75">
      <c r="I15" s="39"/>
      <c r="J15" s="34"/>
    </row>
    <row r="17" spans="1:12" ht="12.75">
      <c r="A17" s="10" t="s">
        <v>12</v>
      </c>
      <c r="B17" s="10" t="s">
        <v>15</v>
      </c>
      <c r="C17" s="10" t="s">
        <v>17</v>
      </c>
      <c r="D17" s="10" t="s">
        <v>20</v>
      </c>
      <c r="E17" s="10" t="s">
        <v>23</v>
      </c>
      <c r="F17" s="10" t="s">
        <v>25</v>
      </c>
      <c r="G17" s="10" t="s">
        <v>29</v>
      </c>
      <c r="H17" s="10" t="s">
        <v>30</v>
      </c>
      <c r="I17" s="10" t="s">
        <v>32</v>
      </c>
      <c r="J17" s="10" t="s">
        <v>33</v>
      </c>
      <c r="K17" s="15" t="s">
        <v>35</v>
      </c>
      <c r="L17" s="10" t="s">
        <v>39</v>
      </c>
    </row>
    <row r="18" spans="1:13" ht="12.75">
      <c r="A18" s="11" t="s">
        <v>13</v>
      </c>
      <c r="B18" s="11" t="s">
        <v>13</v>
      </c>
      <c r="C18" s="11" t="s">
        <v>18</v>
      </c>
      <c r="D18" s="11" t="s">
        <v>21</v>
      </c>
      <c r="E18" s="11" t="s">
        <v>24</v>
      </c>
      <c r="F18" s="46" t="s">
        <v>26</v>
      </c>
      <c r="G18" s="46"/>
      <c r="H18" s="46" t="s">
        <v>31</v>
      </c>
      <c r="I18" s="46"/>
      <c r="J18" s="11" t="s">
        <v>34</v>
      </c>
      <c r="K18" s="16" t="s">
        <v>36</v>
      </c>
      <c r="L18" s="11" t="s">
        <v>40</v>
      </c>
      <c r="M18" s="21" t="s">
        <v>34</v>
      </c>
    </row>
    <row r="19" spans="1:20" ht="12.75">
      <c r="A19" s="11" t="s">
        <v>14</v>
      </c>
      <c r="B19" s="11" t="s">
        <v>16</v>
      </c>
      <c r="C19" s="11" t="s">
        <v>19</v>
      </c>
      <c r="D19" s="11" t="s">
        <v>18</v>
      </c>
      <c r="E19" s="11" t="s">
        <v>18</v>
      </c>
      <c r="F19" s="11" t="s">
        <v>24</v>
      </c>
      <c r="G19" s="11" t="s">
        <v>28</v>
      </c>
      <c r="H19" s="11" t="s">
        <v>24</v>
      </c>
      <c r="I19" s="11" t="s">
        <v>28</v>
      </c>
      <c r="J19" s="11" t="s">
        <v>27</v>
      </c>
      <c r="K19" s="16" t="s">
        <v>37</v>
      </c>
      <c r="L19" s="11" t="s">
        <v>37</v>
      </c>
      <c r="M19" s="21" t="s">
        <v>27</v>
      </c>
      <c r="T19" s="13"/>
    </row>
    <row r="20" spans="1:20" ht="12.75">
      <c r="A20" s="11"/>
      <c r="B20" s="11"/>
      <c r="C20" s="11"/>
      <c r="D20" s="11" t="s">
        <v>22</v>
      </c>
      <c r="E20" s="11" t="s">
        <v>22</v>
      </c>
      <c r="F20" s="11" t="s">
        <v>27</v>
      </c>
      <c r="G20" s="11" t="s">
        <v>27</v>
      </c>
      <c r="H20" s="11" t="s">
        <v>27</v>
      </c>
      <c r="I20" s="11" t="s">
        <v>27</v>
      </c>
      <c r="J20" s="11" t="s">
        <v>22</v>
      </c>
      <c r="K20" s="16" t="s">
        <v>38</v>
      </c>
      <c r="L20" s="11" t="s">
        <v>38</v>
      </c>
      <c r="M20" s="21" t="s">
        <v>90</v>
      </c>
      <c r="S20" s="20"/>
      <c r="T20" s="13"/>
    </row>
    <row r="21" spans="1:12" ht="12.75">
      <c r="A21" s="11"/>
      <c r="B21" s="11"/>
      <c r="C21" s="11"/>
      <c r="D21" s="11"/>
      <c r="E21" s="11"/>
      <c r="F21" s="11" t="s">
        <v>22</v>
      </c>
      <c r="G21" s="11" t="s">
        <v>22</v>
      </c>
      <c r="H21" s="11" t="s">
        <v>22</v>
      </c>
      <c r="I21" s="11" t="s">
        <v>22</v>
      </c>
      <c r="J21" s="11"/>
      <c r="K21" s="16"/>
      <c r="L21" s="11"/>
    </row>
    <row r="22" spans="1:22" ht="12.75">
      <c r="A22">
        <v>0</v>
      </c>
      <c r="B22">
        <v>0</v>
      </c>
      <c r="D22" s="13">
        <f>+C22*$B$5</f>
        <v>0</v>
      </c>
      <c r="E22" s="13">
        <f>+D22</f>
        <v>0</v>
      </c>
      <c r="F22" s="13">
        <f>IF(E22&lt;$B$13,0,((E22-$B$13)^2)/(E22+0.8*$B$12))</f>
        <v>0</v>
      </c>
      <c r="G22" s="13">
        <f>+F22</f>
        <v>0</v>
      </c>
      <c r="H22" s="13">
        <f>+IF(E22&lt;$F$13,0,((E22-$F$13)^2)/(E22+0.8*$F$12))</f>
        <v>0</v>
      </c>
      <c r="I22" s="13">
        <f>+H22</f>
        <v>0</v>
      </c>
      <c r="J22" s="13">
        <f>+($B$10/$B$4)*G22+(($F$10/$B$4)*I22)</f>
        <v>0</v>
      </c>
      <c r="K22" s="14">
        <f>+(60.5*J22*$B$4)/$B$6</f>
        <v>0</v>
      </c>
      <c r="L22" s="13">
        <f aca="true" t="shared" si="0" ref="L22:L85">+L21+($B$8*((K21+K22)-(2*L21)))</f>
        <v>0</v>
      </c>
      <c r="M22" s="20">
        <f>+L22*B22*60</f>
        <v>0</v>
      </c>
      <c r="N22" s="45"/>
      <c r="T22" s="27"/>
      <c r="U22" s="27"/>
      <c r="V22" s="27"/>
    </row>
    <row r="23" spans="1:22" ht="12.75">
      <c r="A23">
        <f>+A22+1</f>
        <v>1</v>
      </c>
      <c r="B23">
        <f>+(A23)*$B$6</f>
        <v>6</v>
      </c>
      <c r="C23" s="31">
        <v>0.0022</v>
      </c>
      <c r="D23" s="13">
        <f>+C23*$B$5</f>
        <v>0.0022</v>
      </c>
      <c r="E23" s="13">
        <f>+D23+E22</f>
        <v>0.0022</v>
      </c>
      <c r="F23" s="13">
        <f>IF(E23&lt;$B$13,0,((E23-$B$13)^2)/(E23+0.8*$B$12))</f>
        <v>0</v>
      </c>
      <c r="G23" s="13">
        <f>+F23-F22</f>
        <v>0</v>
      </c>
      <c r="H23" s="13">
        <f aca="true" t="shared" si="1" ref="H23:H57">+IF(E23&lt;$F$13,0,((E23-$F$13)^2)/(E23+0.8*$F$12))</f>
        <v>0</v>
      </c>
      <c r="I23" s="13">
        <f>+H23-H22</f>
        <v>0</v>
      </c>
      <c r="J23" s="13">
        <f>+($B$10/$B$4)*G23+(($F$10/$B$4)*I23)</f>
        <v>0</v>
      </c>
      <c r="K23" s="14">
        <f>+(60.5*J23*$B$4)/$B$6</f>
        <v>0</v>
      </c>
      <c r="L23" s="13">
        <f t="shared" si="0"/>
        <v>0</v>
      </c>
      <c r="M23" s="20">
        <f>+L23*$B$6*60+M22</f>
        <v>0</v>
      </c>
      <c r="N23" s="23"/>
      <c r="T23" s="27"/>
      <c r="U23" s="27"/>
      <c r="V23" s="27"/>
    </row>
    <row r="24" spans="1:22" ht="12.75">
      <c r="A24">
        <f aca="true" t="shared" si="2" ref="A24:A57">+A23+1</f>
        <v>2</v>
      </c>
      <c r="B24">
        <f aca="true" t="shared" si="3" ref="B24:B87">+(A24)*$B$6</f>
        <v>12</v>
      </c>
      <c r="C24" s="31">
        <v>0.0021</v>
      </c>
      <c r="D24" s="13">
        <f aca="true" t="shared" si="4" ref="D24:D87">+C24*$B$5</f>
        <v>0.0021</v>
      </c>
      <c r="E24" s="13">
        <f aca="true" t="shared" si="5" ref="E24:E57">+D24+E23</f>
        <v>0.0043</v>
      </c>
      <c r="F24" s="13">
        <f aca="true" t="shared" si="6" ref="F24:F87">IF(E24&lt;$B$13,0,((E24-$B$13)^2)/(E24+0.8*$B$12))</f>
        <v>0</v>
      </c>
      <c r="G24" s="13">
        <f aca="true" t="shared" si="7" ref="G24:G87">+F24-F23</f>
        <v>0</v>
      </c>
      <c r="H24" s="13">
        <f t="shared" si="1"/>
        <v>0</v>
      </c>
      <c r="I24" s="13">
        <f aca="true" t="shared" si="8" ref="I24:I87">+H24-H23</f>
        <v>0</v>
      </c>
      <c r="J24" s="13">
        <f aca="true" t="shared" si="9" ref="J24:J57">+($B$10/$B$4)*G24+(($F$10/$B$4)*I24)</f>
        <v>0</v>
      </c>
      <c r="K24" s="14">
        <f aca="true" t="shared" si="10" ref="K24:K87">+(60.5*J24*$B$4)/$B$6</f>
        <v>0</v>
      </c>
      <c r="L24" s="13">
        <f>+L23+($B$8*((K23+K24)-(2*L23)))</f>
        <v>0</v>
      </c>
      <c r="M24" s="20">
        <f aca="true" t="shared" si="11" ref="M24:M87">+L24*$B$6*60+M23</f>
        <v>0</v>
      </c>
      <c r="N24" s="23"/>
      <c r="T24" s="27"/>
      <c r="U24" s="27"/>
      <c r="V24" s="27"/>
    </row>
    <row r="25" spans="1:22" ht="12.75">
      <c r="A25">
        <f t="shared" si="2"/>
        <v>3</v>
      </c>
      <c r="B25">
        <f t="shared" si="3"/>
        <v>18</v>
      </c>
      <c r="C25" s="31">
        <v>0.002</v>
      </c>
      <c r="D25" s="13">
        <f t="shared" si="4"/>
        <v>0.002</v>
      </c>
      <c r="E25" s="13">
        <f t="shared" si="5"/>
        <v>0.0063</v>
      </c>
      <c r="F25" s="13">
        <f t="shared" si="6"/>
        <v>0</v>
      </c>
      <c r="G25" s="13">
        <f t="shared" si="7"/>
        <v>0</v>
      </c>
      <c r="H25" s="13">
        <f t="shared" si="1"/>
        <v>0</v>
      </c>
      <c r="I25" s="13">
        <f t="shared" si="8"/>
        <v>0</v>
      </c>
      <c r="J25" s="13">
        <f t="shared" si="9"/>
        <v>0</v>
      </c>
      <c r="K25" s="14">
        <f t="shared" si="10"/>
        <v>0</v>
      </c>
      <c r="L25" s="13">
        <f t="shared" si="0"/>
        <v>0</v>
      </c>
      <c r="M25" s="20">
        <f t="shared" si="11"/>
        <v>0</v>
      </c>
      <c r="N25" s="23"/>
      <c r="T25" s="27"/>
      <c r="U25" s="27"/>
      <c r="V25" s="27"/>
    </row>
    <row r="26" spans="1:22" ht="12.75">
      <c r="A26">
        <f t="shared" si="2"/>
        <v>4</v>
      </c>
      <c r="B26">
        <f t="shared" si="3"/>
        <v>24</v>
      </c>
      <c r="C26" s="31">
        <v>0.0019000000000000006</v>
      </c>
      <c r="D26" s="13">
        <f t="shared" si="4"/>
        <v>0.0019000000000000006</v>
      </c>
      <c r="E26" s="13">
        <f t="shared" si="5"/>
        <v>0.0082</v>
      </c>
      <c r="F26" s="13">
        <f t="shared" si="6"/>
        <v>0</v>
      </c>
      <c r="G26" s="13">
        <f t="shared" si="7"/>
        <v>0</v>
      </c>
      <c r="H26" s="13">
        <f t="shared" si="1"/>
        <v>0</v>
      </c>
      <c r="I26" s="13">
        <f t="shared" si="8"/>
        <v>0</v>
      </c>
      <c r="J26" s="13">
        <f t="shared" si="9"/>
        <v>0</v>
      </c>
      <c r="K26" s="14">
        <f t="shared" si="10"/>
        <v>0</v>
      </c>
      <c r="L26" s="13">
        <f t="shared" si="0"/>
        <v>0</v>
      </c>
      <c r="M26" s="20">
        <f t="shared" si="11"/>
        <v>0</v>
      </c>
      <c r="N26" s="23"/>
      <c r="T26" s="27"/>
      <c r="U26" s="27"/>
      <c r="V26" s="27"/>
    </row>
    <row r="27" spans="1:22" ht="12.75">
      <c r="A27">
        <f t="shared" si="2"/>
        <v>5</v>
      </c>
      <c r="B27">
        <f t="shared" si="3"/>
        <v>30</v>
      </c>
      <c r="C27" s="31">
        <v>0.0017999999999999995</v>
      </c>
      <c r="D27" s="13">
        <f t="shared" si="4"/>
        <v>0.0017999999999999995</v>
      </c>
      <c r="E27" s="13">
        <f t="shared" si="5"/>
        <v>0.01</v>
      </c>
      <c r="F27" s="13">
        <f t="shared" si="6"/>
        <v>0</v>
      </c>
      <c r="G27" s="13">
        <f t="shared" si="7"/>
        <v>0</v>
      </c>
      <c r="H27" s="13">
        <f t="shared" si="1"/>
        <v>0</v>
      </c>
      <c r="I27" s="13">
        <f t="shared" si="8"/>
        <v>0</v>
      </c>
      <c r="J27" s="13">
        <f t="shared" si="9"/>
        <v>0</v>
      </c>
      <c r="K27" s="14">
        <f t="shared" si="10"/>
        <v>0</v>
      </c>
      <c r="L27" s="13">
        <f t="shared" si="0"/>
        <v>0</v>
      </c>
      <c r="M27" s="20">
        <f t="shared" si="11"/>
        <v>0</v>
      </c>
      <c r="N27" s="23"/>
      <c r="T27" s="27"/>
      <c r="U27" s="27"/>
      <c r="V27" s="27"/>
    </row>
    <row r="28" spans="1:22" ht="12.75">
      <c r="A28">
        <f t="shared" si="2"/>
        <v>6</v>
      </c>
      <c r="B28">
        <f t="shared" si="3"/>
        <v>36</v>
      </c>
      <c r="C28" s="31">
        <v>0.0017999999999999995</v>
      </c>
      <c r="D28" s="13">
        <f t="shared" si="4"/>
        <v>0.0017999999999999995</v>
      </c>
      <c r="E28" s="13">
        <f t="shared" si="5"/>
        <v>0.0118</v>
      </c>
      <c r="F28" s="13">
        <f t="shared" si="6"/>
        <v>0</v>
      </c>
      <c r="G28" s="13">
        <f t="shared" si="7"/>
        <v>0</v>
      </c>
      <c r="H28" s="13">
        <f t="shared" si="1"/>
        <v>0</v>
      </c>
      <c r="I28" s="13">
        <f t="shared" si="8"/>
        <v>0</v>
      </c>
      <c r="J28" s="13">
        <f t="shared" si="9"/>
        <v>0</v>
      </c>
      <c r="K28" s="14">
        <f t="shared" si="10"/>
        <v>0</v>
      </c>
      <c r="L28" s="13">
        <f t="shared" si="0"/>
        <v>0</v>
      </c>
      <c r="M28" s="20">
        <f t="shared" si="11"/>
        <v>0</v>
      </c>
      <c r="N28" s="23"/>
      <c r="T28" s="27"/>
      <c r="U28" s="27"/>
      <c r="V28" s="27"/>
    </row>
    <row r="29" spans="1:22" ht="12.75">
      <c r="A29">
        <f t="shared" si="2"/>
        <v>7</v>
      </c>
      <c r="B29">
        <f t="shared" si="3"/>
        <v>42</v>
      </c>
      <c r="C29" s="31">
        <v>0.0019000000000000006</v>
      </c>
      <c r="D29" s="13">
        <f t="shared" si="4"/>
        <v>0.0019000000000000006</v>
      </c>
      <c r="E29" s="13">
        <f t="shared" si="5"/>
        <v>0.0137</v>
      </c>
      <c r="F29" s="13">
        <f t="shared" si="6"/>
        <v>0</v>
      </c>
      <c r="G29" s="13">
        <f t="shared" si="7"/>
        <v>0</v>
      </c>
      <c r="H29" s="13">
        <f t="shared" si="1"/>
        <v>0</v>
      </c>
      <c r="I29" s="13">
        <f t="shared" si="8"/>
        <v>0</v>
      </c>
      <c r="J29" s="13">
        <f t="shared" si="9"/>
        <v>0</v>
      </c>
      <c r="K29" s="14">
        <f t="shared" si="10"/>
        <v>0</v>
      </c>
      <c r="L29" s="13">
        <f t="shared" si="0"/>
        <v>0</v>
      </c>
      <c r="M29" s="20">
        <f t="shared" si="11"/>
        <v>0</v>
      </c>
      <c r="N29" s="23"/>
      <c r="T29" s="27"/>
      <c r="U29" s="27"/>
      <c r="V29" s="27"/>
    </row>
    <row r="30" spans="1:22" ht="12.75">
      <c r="A30">
        <f t="shared" si="2"/>
        <v>8</v>
      </c>
      <c r="B30">
        <f t="shared" si="3"/>
        <v>48</v>
      </c>
      <c r="C30" s="31">
        <v>0.0019999999999999983</v>
      </c>
      <c r="D30" s="13">
        <f t="shared" si="4"/>
        <v>0.0019999999999999983</v>
      </c>
      <c r="E30" s="13">
        <f t="shared" si="5"/>
        <v>0.0157</v>
      </c>
      <c r="F30" s="13">
        <f t="shared" si="6"/>
        <v>0</v>
      </c>
      <c r="G30" s="13">
        <f t="shared" si="7"/>
        <v>0</v>
      </c>
      <c r="H30" s="13">
        <f t="shared" si="1"/>
        <v>0</v>
      </c>
      <c r="I30" s="13">
        <f t="shared" si="8"/>
        <v>0</v>
      </c>
      <c r="J30" s="13">
        <f t="shared" si="9"/>
        <v>0</v>
      </c>
      <c r="K30" s="14">
        <f t="shared" si="10"/>
        <v>0</v>
      </c>
      <c r="L30" s="13">
        <f t="shared" si="0"/>
        <v>0</v>
      </c>
      <c r="M30" s="20">
        <f t="shared" si="11"/>
        <v>0</v>
      </c>
      <c r="N30" s="23"/>
      <c r="T30" s="27"/>
      <c r="U30" s="27"/>
      <c r="V30" s="27"/>
    </row>
    <row r="31" spans="1:22" ht="12.75">
      <c r="A31">
        <f t="shared" si="2"/>
        <v>9</v>
      </c>
      <c r="B31">
        <f t="shared" si="3"/>
        <v>54</v>
      </c>
      <c r="C31" s="31">
        <v>0.002100000000000001</v>
      </c>
      <c r="D31" s="13">
        <f t="shared" si="4"/>
        <v>0.002100000000000001</v>
      </c>
      <c r="E31" s="13">
        <f t="shared" si="5"/>
        <v>0.0178</v>
      </c>
      <c r="F31" s="13">
        <f t="shared" si="6"/>
        <v>0</v>
      </c>
      <c r="G31" s="13">
        <f t="shared" si="7"/>
        <v>0</v>
      </c>
      <c r="H31" s="13">
        <f t="shared" si="1"/>
        <v>0</v>
      </c>
      <c r="I31" s="13">
        <f t="shared" si="8"/>
        <v>0</v>
      </c>
      <c r="J31" s="13">
        <f t="shared" si="9"/>
        <v>0</v>
      </c>
      <c r="K31" s="14">
        <f t="shared" si="10"/>
        <v>0</v>
      </c>
      <c r="L31" s="13">
        <f t="shared" si="0"/>
        <v>0</v>
      </c>
      <c r="M31" s="20">
        <f t="shared" si="11"/>
        <v>0</v>
      </c>
      <c r="N31" s="23"/>
      <c r="T31" s="27"/>
      <c r="U31" s="27"/>
      <c r="V31" s="27"/>
    </row>
    <row r="32" spans="1:22" ht="12.75">
      <c r="A32">
        <f t="shared" si="2"/>
        <v>10</v>
      </c>
      <c r="B32">
        <f t="shared" si="3"/>
        <v>60</v>
      </c>
      <c r="C32" s="31">
        <v>0.0022000000000000006</v>
      </c>
      <c r="D32" s="13">
        <f t="shared" si="4"/>
        <v>0.0022000000000000006</v>
      </c>
      <c r="E32" s="13">
        <f t="shared" si="5"/>
        <v>0.02</v>
      </c>
      <c r="F32" s="13">
        <f t="shared" si="6"/>
        <v>0</v>
      </c>
      <c r="G32" s="13">
        <f t="shared" si="7"/>
        <v>0</v>
      </c>
      <c r="H32" s="13">
        <f t="shared" si="1"/>
        <v>0</v>
      </c>
      <c r="I32" s="13">
        <f t="shared" si="8"/>
        <v>0</v>
      </c>
      <c r="J32" s="13">
        <f t="shared" si="9"/>
        <v>0</v>
      </c>
      <c r="K32" s="14">
        <f t="shared" si="10"/>
        <v>0</v>
      </c>
      <c r="L32" s="13">
        <f t="shared" si="0"/>
        <v>0</v>
      </c>
      <c r="M32" s="20">
        <f>+L32*$B$6*60+M31</f>
        <v>0</v>
      </c>
      <c r="N32" s="23"/>
      <c r="T32" s="27"/>
      <c r="U32" s="27"/>
      <c r="V32" s="27"/>
    </row>
    <row r="33" spans="1:22" ht="12.75">
      <c r="A33">
        <f t="shared" si="2"/>
        <v>11</v>
      </c>
      <c r="B33">
        <f t="shared" si="3"/>
        <v>66</v>
      </c>
      <c r="C33" s="31">
        <v>0.0028000000000000004</v>
      </c>
      <c r="D33" s="13">
        <f t="shared" si="4"/>
        <v>0.0028000000000000004</v>
      </c>
      <c r="E33" s="13">
        <f t="shared" si="5"/>
        <v>0.0228</v>
      </c>
      <c r="F33" s="13">
        <f t="shared" si="6"/>
        <v>0</v>
      </c>
      <c r="G33" s="13">
        <f t="shared" si="7"/>
        <v>0</v>
      </c>
      <c r="H33" s="13">
        <f t="shared" si="1"/>
        <v>0</v>
      </c>
      <c r="I33" s="13">
        <f t="shared" si="8"/>
        <v>0</v>
      </c>
      <c r="J33" s="13">
        <f t="shared" si="9"/>
        <v>0</v>
      </c>
      <c r="K33" s="14">
        <f t="shared" si="10"/>
        <v>0</v>
      </c>
      <c r="L33" s="13">
        <f t="shared" si="0"/>
        <v>0</v>
      </c>
      <c r="M33" s="20">
        <f t="shared" si="11"/>
        <v>0</v>
      </c>
      <c r="N33" s="23"/>
      <c r="T33" s="27"/>
      <c r="U33" s="27"/>
      <c r="V33" s="27"/>
    </row>
    <row r="34" spans="1:22" ht="12.75">
      <c r="A34">
        <f t="shared" si="2"/>
        <v>12</v>
      </c>
      <c r="B34">
        <f t="shared" si="3"/>
        <v>72</v>
      </c>
      <c r="C34" s="31">
        <v>0.0029</v>
      </c>
      <c r="D34" s="13">
        <f t="shared" si="4"/>
        <v>0.0029</v>
      </c>
      <c r="E34" s="13">
        <f t="shared" si="5"/>
        <v>0.0257</v>
      </c>
      <c r="F34" s="13">
        <f t="shared" si="6"/>
        <v>0</v>
      </c>
      <c r="G34" s="13">
        <f t="shared" si="7"/>
        <v>0</v>
      </c>
      <c r="H34" s="13">
        <f t="shared" si="1"/>
        <v>0</v>
      </c>
      <c r="I34" s="13">
        <f t="shared" si="8"/>
        <v>0</v>
      </c>
      <c r="J34" s="13">
        <f t="shared" si="9"/>
        <v>0</v>
      </c>
      <c r="K34" s="14">
        <f t="shared" si="10"/>
        <v>0</v>
      </c>
      <c r="L34" s="13">
        <f t="shared" si="0"/>
        <v>0</v>
      </c>
      <c r="M34" s="20">
        <f t="shared" si="11"/>
        <v>0</v>
      </c>
      <c r="N34" s="23"/>
      <c r="T34" s="27"/>
      <c r="U34" s="27"/>
      <c r="V34" s="27"/>
    </row>
    <row r="35" spans="1:22" ht="12.75">
      <c r="A35">
        <f t="shared" si="2"/>
        <v>13</v>
      </c>
      <c r="B35">
        <f t="shared" si="3"/>
        <v>78</v>
      </c>
      <c r="C35" s="31">
        <v>0.002999999999999999</v>
      </c>
      <c r="D35" s="13">
        <f t="shared" si="4"/>
        <v>0.002999999999999999</v>
      </c>
      <c r="E35" s="13">
        <f t="shared" si="5"/>
        <v>0.0287</v>
      </c>
      <c r="F35" s="13">
        <f t="shared" si="6"/>
        <v>0</v>
      </c>
      <c r="G35" s="13">
        <f t="shared" si="7"/>
        <v>0</v>
      </c>
      <c r="H35" s="13">
        <f t="shared" si="1"/>
        <v>0</v>
      </c>
      <c r="I35" s="13">
        <f t="shared" si="8"/>
        <v>0</v>
      </c>
      <c r="J35" s="13">
        <f t="shared" si="9"/>
        <v>0</v>
      </c>
      <c r="K35" s="14">
        <f t="shared" si="10"/>
        <v>0</v>
      </c>
      <c r="L35" s="13">
        <f t="shared" si="0"/>
        <v>0</v>
      </c>
      <c r="M35" s="20">
        <f t="shared" si="11"/>
        <v>0</v>
      </c>
      <c r="N35" s="23"/>
      <c r="T35" s="27"/>
      <c r="U35" s="27"/>
      <c r="V35" s="27"/>
    </row>
    <row r="36" spans="1:22" ht="12.75">
      <c r="A36">
        <f t="shared" si="2"/>
        <v>14</v>
      </c>
      <c r="B36">
        <f t="shared" si="3"/>
        <v>84</v>
      </c>
      <c r="C36" s="31">
        <v>0.003100000000000002</v>
      </c>
      <c r="D36" s="13">
        <f t="shared" si="4"/>
        <v>0.003100000000000002</v>
      </c>
      <c r="E36" s="13">
        <f t="shared" si="5"/>
        <v>0.0318</v>
      </c>
      <c r="F36" s="13">
        <f t="shared" si="6"/>
        <v>0</v>
      </c>
      <c r="G36" s="13">
        <f t="shared" si="7"/>
        <v>0</v>
      </c>
      <c r="H36" s="13">
        <f t="shared" si="1"/>
        <v>0</v>
      </c>
      <c r="I36" s="13">
        <f t="shared" si="8"/>
        <v>0</v>
      </c>
      <c r="J36" s="13">
        <f t="shared" si="9"/>
        <v>0</v>
      </c>
      <c r="K36" s="14">
        <f t="shared" si="10"/>
        <v>0</v>
      </c>
      <c r="L36" s="13">
        <f t="shared" si="0"/>
        <v>0</v>
      </c>
      <c r="M36" s="20">
        <f t="shared" si="11"/>
        <v>0</v>
      </c>
      <c r="N36" s="23"/>
      <c r="T36" s="27"/>
      <c r="U36" s="27"/>
      <c r="V36" s="27"/>
    </row>
    <row r="37" spans="1:22" ht="12.75">
      <c r="A37">
        <f t="shared" si="2"/>
        <v>15</v>
      </c>
      <c r="B37">
        <f t="shared" si="3"/>
        <v>90</v>
      </c>
      <c r="C37" s="31">
        <v>0.0032000000000000015</v>
      </c>
      <c r="D37" s="13">
        <f t="shared" si="4"/>
        <v>0.0032000000000000015</v>
      </c>
      <c r="E37" s="13">
        <f t="shared" si="5"/>
        <v>0.035</v>
      </c>
      <c r="F37" s="13">
        <f t="shared" si="6"/>
        <v>0</v>
      </c>
      <c r="G37" s="13">
        <f t="shared" si="7"/>
        <v>0</v>
      </c>
      <c r="H37" s="13">
        <f t="shared" si="1"/>
        <v>0</v>
      </c>
      <c r="I37" s="13">
        <f t="shared" si="8"/>
        <v>0</v>
      </c>
      <c r="J37" s="13">
        <f t="shared" si="9"/>
        <v>0</v>
      </c>
      <c r="K37" s="14">
        <f t="shared" si="10"/>
        <v>0</v>
      </c>
      <c r="L37" s="13">
        <f t="shared" si="0"/>
        <v>0</v>
      </c>
      <c r="M37" s="20">
        <f t="shared" si="11"/>
        <v>0</v>
      </c>
      <c r="N37" s="23"/>
      <c r="T37" s="27"/>
      <c r="U37" s="27"/>
      <c r="V37" s="27"/>
    </row>
    <row r="38" spans="1:22" ht="12.75">
      <c r="A38">
        <f t="shared" si="2"/>
        <v>16</v>
      </c>
      <c r="B38">
        <f t="shared" si="3"/>
        <v>96</v>
      </c>
      <c r="C38" s="31">
        <v>0.0029999999999999957</v>
      </c>
      <c r="D38" s="13">
        <f t="shared" si="4"/>
        <v>0.0029999999999999957</v>
      </c>
      <c r="E38" s="13">
        <f t="shared" si="5"/>
        <v>0.038</v>
      </c>
      <c r="F38" s="13">
        <f t="shared" si="6"/>
        <v>0</v>
      </c>
      <c r="G38" s="13">
        <f t="shared" si="7"/>
        <v>0</v>
      </c>
      <c r="H38" s="13">
        <f t="shared" si="1"/>
        <v>0</v>
      </c>
      <c r="I38" s="13">
        <f t="shared" si="8"/>
        <v>0</v>
      </c>
      <c r="J38" s="13">
        <f t="shared" si="9"/>
        <v>0</v>
      </c>
      <c r="K38" s="14">
        <f t="shared" si="10"/>
        <v>0</v>
      </c>
      <c r="L38" s="13">
        <f t="shared" si="0"/>
        <v>0</v>
      </c>
      <c r="M38" s="20">
        <f t="shared" si="11"/>
        <v>0</v>
      </c>
      <c r="N38" s="23"/>
      <c r="T38" s="27"/>
      <c r="U38" s="27"/>
      <c r="V38" s="27"/>
    </row>
    <row r="39" spans="1:22" ht="12.75">
      <c r="A39">
        <f t="shared" si="2"/>
        <v>17</v>
      </c>
      <c r="B39">
        <f t="shared" si="3"/>
        <v>102</v>
      </c>
      <c r="C39" s="31">
        <v>0.0030000000000000027</v>
      </c>
      <c r="D39" s="13">
        <f t="shared" si="4"/>
        <v>0.0030000000000000027</v>
      </c>
      <c r="E39" s="13">
        <f t="shared" si="5"/>
        <v>0.041</v>
      </c>
      <c r="F39" s="13">
        <f t="shared" si="6"/>
        <v>0</v>
      </c>
      <c r="G39" s="13">
        <f t="shared" si="7"/>
        <v>0</v>
      </c>
      <c r="H39" s="13">
        <f t="shared" si="1"/>
        <v>1.6515748071640635E-07</v>
      </c>
      <c r="I39" s="13">
        <f t="shared" si="8"/>
        <v>1.6515748071640635E-07</v>
      </c>
      <c r="J39" s="13">
        <f t="shared" si="9"/>
        <v>1.6515748071640635E-07</v>
      </c>
      <c r="K39" s="14">
        <f t="shared" si="10"/>
        <v>9.325892411119747E-07</v>
      </c>
      <c r="L39" s="13">
        <f t="shared" si="0"/>
        <v>1.554315401853291E-07</v>
      </c>
      <c r="M39" s="20">
        <f t="shared" si="11"/>
        <v>5.595535446671848E-05</v>
      </c>
      <c r="N39" s="23"/>
      <c r="T39" s="27"/>
      <c r="U39" s="27"/>
      <c r="V39" s="27"/>
    </row>
    <row r="40" spans="1:22" ht="12.75">
      <c r="A40">
        <f t="shared" si="2"/>
        <v>18</v>
      </c>
      <c r="B40">
        <f t="shared" si="3"/>
        <v>108</v>
      </c>
      <c r="C40" s="31">
        <v>0.0029</v>
      </c>
      <c r="D40" s="13">
        <f t="shared" si="4"/>
        <v>0.0029</v>
      </c>
      <c r="E40" s="13">
        <f t="shared" si="5"/>
        <v>0.0439</v>
      </c>
      <c r="F40" s="13">
        <f t="shared" si="6"/>
        <v>0</v>
      </c>
      <c r="G40" s="13">
        <f t="shared" si="7"/>
        <v>0</v>
      </c>
      <c r="H40" s="13">
        <f t="shared" si="1"/>
        <v>4.590074585261716E-05</v>
      </c>
      <c r="I40" s="13">
        <f t="shared" si="8"/>
        <v>4.5735588371900756E-05</v>
      </c>
      <c r="J40" s="13">
        <f t="shared" si="9"/>
        <v>4.5735588371900756E-05</v>
      </c>
      <c r="K40" s="14">
        <f t="shared" si="10"/>
        <v>0.00025825362233999964</v>
      </c>
      <c r="L40" s="13">
        <f t="shared" si="0"/>
        <v>4.3301322956975484E-05</v>
      </c>
      <c r="M40" s="20">
        <f t="shared" si="11"/>
        <v>0.015644431618977894</v>
      </c>
      <c r="N40" s="23"/>
      <c r="T40" s="27"/>
      <c r="U40" s="27"/>
      <c r="V40" s="27"/>
    </row>
    <row r="41" spans="1:22" ht="12.75">
      <c r="A41">
        <f t="shared" si="2"/>
        <v>19</v>
      </c>
      <c r="B41">
        <f t="shared" si="3"/>
        <v>114</v>
      </c>
      <c r="C41" s="31">
        <v>0.0030999999999999986</v>
      </c>
      <c r="D41" s="13">
        <f t="shared" si="4"/>
        <v>0.0030999999999999986</v>
      </c>
      <c r="E41" s="13">
        <f t="shared" si="5"/>
        <v>0.047</v>
      </c>
      <c r="F41" s="13">
        <f t="shared" si="6"/>
        <v>0</v>
      </c>
      <c r="G41" s="13">
        <f t="shared" si="7"/>
        <v>0</v>
      </c>
      <c r="H41" s="13">
        <f t="shared" si="1"/>
        <v>0.00018185509669266372</v>
      </c>
      <c r="I41" s="13">
        <f t="shared" si="8"/>
        <v>0.00013595435084004656</v>
      </c>
      <c r="J41" s="13">
        <f t="shared" si="9"/>
        <v>0.00013595435084004656</v>
      </c>
      <c r="K41" s="14">
        <f t="shared" si="10"/>
        <v>0.0007676889010767963</v>
      </c>
      <c r="L41" s="13">
        <f t="shared" si="0"/>
        <v>0.00019985796920744966</v>
      </c>
      <c r="M41" s="20">
        <f t="shared" si="11"/>
        <v>0.08759330053365977</v>
      </c>
      <c r="N41" s="23"/>
      <c r="T41" s="27"/>
      <c r="U41" s="27"/>
      <c r="V41" s="27"/>
    </row>
    <row r="42" spans="1:22" ht="12.75">
      <c r="A42">
        <f t="shared" si="2"/>
        <v>20</v>
      </c>
      <c r="B42">
        <f t="shared" si="3"/>
        <v>120</v>
      </c>
      <c r="C42" s="31">
        <v>0.0030000000000000027</v>
      </c>
      <c r="D42" s="13">
        <f t="shared" si="4"/>
        <v>0.0030000000000000027</v>
      </c>
      <c r="E42" s="13">
        <f t="shared" si="5"/>
        <v>0.05</v>
      </c>
      <c r="F42" s="13">
        <f t="shared" si="6"/>
        <v>0</v>
      </c>
      <c r="G42" s="13">
        <f t="shared" si="7"/>
        <v>0</v>
      </c>
      <c r="H42" s="13">
        <f t="shared" si="1"/>
        <v>0.00039546919246167747</v>
      </c>
      <c r="I42" s="13">
        <f t="shared" si="8"/>
        <v>0.00021361409576901375</v>
      </c>
      <c r="J42" s="13">
        <f t="shared" si="9"/>
        <v>0.00021361409576901375</v>
      </c>
      <c r="K42" s="14">
        <f t="shared" si="10"/>
        <v>0.0012062075941090312</v>
      </c>
      <c r="L42" s="13">
        <f t="shared" si="0"/>
        <v>0.00046222139533593767</v>
      </c>
      <c r="M42" s="20">
        <f t="shared" si="11"/>
        <v>0.25399300285459736</v>
      </c>
      <c r="N42" s="23"/>
      <c r="T42" s="27"/>
      <c r="U42" s="27"/>
      <c r="V42" s="27"/>
    </row>
    <row r="43" spans="1:22" ht="12.75">
      <c r="A43">
        <f t="shared" si="2"/>
        <v>21</v>
      </c>
      <c r="B43">
        <f t="shared" si="3"/>
        <v>126</v>
      </c>
      <c r="C43" s="31">
        <v>0.0030999999999999986</v>
      </c>
      <c r="D43" s="13">
        <f t="shared" si="4"/>
        <v>0.0030999999999999986</v>
      </c>
      <c r="E43" s="13">
        <f t="shared" si="5"/>
        <v>0.0531</v>
      </c>
      <c r="F43" s="13">
        <f t="shared" si="6"/>
        <v>0</v>
      </c>
      <c r="G43" s="13">
        <f t="shared" si="7"/>
        <v>0</v>
      </c>
      <c r="H43" s="13">
        <f t="shared" si="1"/>
        <v>0.000697379060472608</v>
      </c>
      <c r="I43" s="13">
        <f t="shared" si="8"/>
        <v>0.0003019098680109305</v>
      </c>
      <c r="J43" s="13">
        <f t="shared" si="9"/>
        <v>0.0003019098680109305</v>
      </c>
      <c r="K43" s="14">
        <f t="shared" si="10"/>
        <v>0.0017047843880350546</v>
      </c>
      <c r="L43" s="13">
        <f t="shared" si="0"/>
        <v>0.0007933129272479726</v>
      </c>
      <c r="M43" s="20">
        <f t="shared" si="11"/>
        <v>0.5395856566638675</v>
      </c>
      <c r="N43" s="23"/>
      <c r="T43" s="27"/>
      <c r="U43" s="27"/>
      <c r="V43" s="27"/>
    </row>
    <row r="44" spans="1:22" ht="12.75">
      <c r="A44">
        <f t="shared" si="2"/>
        <v>22</v>
      </c>
      <c r="B44">
        <f t="shared" si="3"/>
        <v>132</v>
      </c>
      <c r="C44" s="31">
        <v>0.0032000000000000015</v>
      </c>
      <c r="D44" s="13">
        <f t="shared" si="4"/>
        <v>0.0032000000000000015</v>
      </c>
      <c r="E44" s="13">
        <f t="shared" si="5"/>
        <v>0.0563</v>
      </c>
      <c r="F44" s="13">
        <f t="shared" si="6"/>
        <v>0</v>
      </c>
      <c r="G44" s="13">
        <f t="shared" si="7"/>
        <v>0</v>
      </c>
      <c r="H44" s="13">
        <f t="shared" si="1"/>
        <v>0.0010919035814015224</v>
      </c>
      <c r="I44" s="13">
        <f t="shared" si="8"/>
        <v>0.0003945245209289144</v>
      </c>
      <c r="J44" s="13">
        <f t="shared" si="9"/>
        <v>0.0003945245209289144</v>
      </c>
      <c r="K44" s="14">
        <f t="shared" si="10"/>
        <v>0.002227748461511937</v>
      </c>
      <c r="L44" s="13">
        <f t="shared" si="0"/>
        <v>0.001184297426423147</v>
      </c>
      <c r="M44" s="20">
        <f t="shared" si="11"/>
        <v>0.9659327301762004</v>
      </c>
      <c r="N44" s="23"/>
      <c r="T44" s="27"/>
      <c r="U44" s="27"/>
      <c r="V44" s="27"/>
    </row>
    <row r="45" spans="1:22" ht="12.75">
      <c r="A45">
        <f t="shared" si="2"/>
        <v>23</v>
      </c>
      <c r="B45">
        <f t="shared" si="3"/>
        <v>138</v>
      </c>
      <c r="C45" s="31">
        <v>0.0031999999999999945</v>
      </c>
      <c r="D45" s="13">
        <f t="shared" si="4"/>
        <v>0.0031999999999999945</v>
      </c>
      <c r="E45" s="13">
        <f t="shared" si="5"/>
        <v>0.0595</v>
      </c>
      <c r="F45" s="13">
        <f t="shared" si="6"/>
        <v>0</v>
      </c>
      <c r="G45" s="13">
        <f t="shared" si="7"/>
        <v>0</v>
      </c>
      <c r="H45" s="13">
        <f t="shared" si="1"/>
        <v>0.0015670288178484327</v>
      </c>
      <c r="I45" s="13">
        <f t="shared" si="8"/>
        <v>0.0004751252364469103</v>
      </c>
      <c r="J45" s="13">
        <f t="shared" si="9"/>
        <v>0.0004751252364469103</v>
      </c>
      <c r="K45" s="14">
        <f t="shared" si="10"/>
        <v>0.0026828738351368873</v>
      </c>
      <c r="L45" s="13">
        <f t="shared" si="0"/>
        <v>0.0016079686670569019</v>
      </c>
      <c r="M45" s="20">
        <f t="shared" si="11"/>
        <v>1.544801450316685</v>
      </c>
      <c r="N45" s="23"/>
      <c r="T45" s="27"/>
      <c r="U45" s="27"/>
      <c r="V45" s="27"/>
    </row>
    <row r="46" spans="1:22" ht="12.75">
      <c r="A46">
        <f t="shared" si="2"/>
        <v>24</v>
      </c>
      <c r="B46">
        <f t="shared" si="3"/>
        <v>144</v>
      </c>
      <c r="C46" s="31">
        <v>0.0032999999999999974</v>
      </c>
      <c r="D46" s="13">
        <f t="shared" si="4"/>
        <v>0.0032999999999999974</v>
      </c>
      <c r="E46" s="13">
        <f t="shared" si="5"/>
        <v>0.0628</v>
      </c>
      <c r="F46" s="13">
        <f t="shared" si="6"/>
        <v>0</v>
      </c>
      <c r="G46" s="13">
        <f t="shared" si="7"/>
        <v>0</v>
      </c>
      <c r="H46" s="13">
        <f t="shared" si="1"/>
        <v>0.002137797734194975</v>
      </c>
      <c r="I46" s="13">
        <f t="shared" si="8"/>
        <v>0.0005707689163465424</v>
      </c>
      <c r="J46" s="13">
        <f t="shared" si="9"/>
        <v>0.0005707689163465424</v>
      </c>
      <c r="K46" s="14">
        <f t="shared" si="10"/>
        <v>0.0032229418143034766</v>
      </c>
      <c r="L46" s="13">
        <f t="shared" si="0"/>
        <v>0.0020562817196113285</v>
      </c>
      <c r="M46" s="20">
        <f t="shared" si="11"/>
        <v>2.2850628693767634</v>
      </c>
      <c r="N46" s="23"/>
      <c r="T46" s="27"/>
      <c r="U46" s="27"/>
      <c r="V46" s="27"/>
    </row>
    <row r="47" spans="1:22" ht="12.75">
      <c r="A47">
        <f t="shared" si="2"/>
        <v>25</v>
      </c>
      <c r="B47">
        <f t="shared" si="3"/>
        <v>150</v>
      </c>
      <c r="C47" s="31">
        <v>0.0032000000000000084</v>
      </c>
      <c r="D47" s="13">
        <f t="shared" si="4"/>
        <v>0.0032000000000000084</v>
      </c>
      <c r="E47" s="13">
        <f t="shared" si="5"/>
        <v>0.066</v>
      </c>
      <c r="F47" s="13">
        <f t="shared" si="6"/>
        <v>0</v>
      </c>
      <c r="G47" s="13">
        <f t="shared" si="7"/>
        <v>0</v>
      </c>
      <c r="H47" s="13">
        <f t="shared" si="1"/>
        <v>0.0027663034592509</v>
      </c>
      <c r="I47" s="13">
        <f t="shared" si="8"/>
        <v>0.0006285057250559247</v>
      </c>
      <c r="J47" s="13">
        <f t="shared" si="9"/>
        <v>0.0006285057250559247</v>
      </c>
      <c r="K47" s="14">
        <f t="shared" si="10"/>
        <v>0.003548962327482455</v>
      </c>
      <c r="L47" s="13">
        <f t="shared" si="0"/>
        <v>0.002499505170038541</v>
      </c>
      <c r="M47" s="20">
        <f t="shared" si="11"/>
        <v>3.184884730590638</v>
      </c>
      <c r="N47" s="23"/>
      <c r="T47" s="27"/>
      <c r="U47" s="27"/>
      <c r="V47" s="27"/>
    </row>
    <row r="48" spans="1:22" ht="12.75">
      <c r="A48">
        <f t="shared" si="2"/>
        <v>26</v>
      </c>
      <c r="B48">
        <f t="shared" si="3"/>
        <v>156</v>
      </c>
      <c r="C48" s="31">
        <v>0.0031999999999999945</v>
      </c>
      <c r="D48" s="13">
        <f t="shared" si="4"/>
        <v>0.0031999999999999945</v>
      </c>
      <c r="E48" s="13">
        <f t="shared" si="5"/>
        <v>0.0692</v>
      </c>
      <c r="F48" s="13">
        <f t="shared" si="6"/>
        <v>0</v>
      </c>
      <c r="G48" s="13">
        <f t="shared" si="7"/>
        <v>0</v>
      </c>
      <c r="H48" s="13">
        <f t="shared" si="1"/>
        <v>0.0034656049672739946</v>
      </c>
      <c r="I48" s="13">
        <f t="shared" si="8"/>
        <v>0.0006993015080230948</v>
      </c>
      <c r="J48" s="13">
        <f t="shared" si="9"/>
        <v>0.0006993015080230948</v>
      </c>
      <c r="K48" s="14">
        <f t="shared" si="10"/>
        <v>0.0039487225153037415</v>
      </c>
      <c r="L48" s="13">
        <f t="shared" si="0"/>
        <v>0.00291595092049006</v>
      </c>
      <c r="M48" s="20">
        <f t="shared" si="11"/>
        <v>4.23462706196706</v>
      </c>
      <c r="N48" s="23"/>
      <c r="T48" s="27"/>
      <c r="U48" s="27"/>
      <c r="V48" s="27"/>
    </row>
    <row r="49" spans="1:22" ht="12.75">
      <c r="A49">
        <f t="shared" si="2"/>
        <v>27</v>
      </c>
      <c r="B49">
        <f t="shared" si="3"/>
        <v>162</v>
      </c>
      <c r="C49" s="31">
        <v>0.0032000000000000084</v>
      </c>
      <c r="D49" s="13">
        <f t="shared" si="4"/>
        <v>0.0032000000000000084</v>
      </c>
      <c r="E49" s="13">
        <f t="shared" si="5"/>
        <v>0.0724</v>
      </c>
      <c r="F49" s="13">
        <f t="shared" si="6"/>
        <v>0</v>
      </c>
      <c r="G49" s="13">
        <f t="shared" si="7"/>
        <v>0</v>
      </c>
      <c r="H49" s="13">
        <f t="shared" si="1"/>
        <v>0.004232818339847644</v>
      </c>
      <c r="I49" s="13">
        <f t="shared" si="8"/>
        <v>0.0007672133725736495</v>
      </c>
      <c r="J49" s="13">
        <f t="shared" si="9"/>
        <v>0.0007672133725736495</v>
      </c>
      <c r="K49" s="14">
        <f t="shared" si="10"/>
        <v>0.004332198177132541</v>
      </c>
      <c r="L49" s="13">
        <f t="shared" si="0"/>
        <v>0.0033241207290660873</v>
      </c>
      <c r="M49" s="20">
        <f t="shared" si="11"/>
        <v>5.431310524430851</v>
      </c>
      <c r="N49" s="23"/>
      <c r="T49" s="27"/>
      <c r="U49" s="27"/>
      <c r="V49" s="27"/>
    </row>
    <row r="50" spans="1:22" ht="12.75">
      <c r="A50">
        <f t="shared" si="2"/>
        <v>28</v>
      </c>
      <c r="B50">
        <f t="shared" si="3"/>
        <v>168</v>
      </c>
      <c r="C50" s="31">
        <v>0.0031999999999999945</v>
      </c>
      <c r="D50" s="13">
        <f t="shared" si="4"/>
        <v>0.0031999999999999945</v>
      </c>
      <c r="E50" s="13">
        <f t="shared" si="5"/>
        <v>0.0756</v>
      </c>
      <c r="F50" s="13">
        <f t="shared" si="6"/>
        <v>0</v>
      </c>
      <c r="G50" s="13">
        <f t="shared" si="7"/>
        <v>0</v>
      </c>
      <c r="H50" s="13">
        <f t="shared" si="1"/>
        <v>0.005065214198183988</v>
      </c>
      <c r="I50" s="13">
        <f t="shared" si="8"/>
        <v>0.0008323958583363435</v>
      </c>
      <c r="J50" s="13">
        <f t="shared" si="9"/>
        <v>0.0008323958583363435</v>
      </c>
      <c r="K50" s="14">
        <f t="shared" si="10"/>
        <v>0.00470026194673922</v>
      </c>
      <c r="L50" s="13">
        <f t="shared" si="0"/>
        <v>0.0037214905066893515</v>
      </c>
      <c r="M50" s="20">
        <f t="shared" si="11"/>
        <v>6.771047106839017</v>
      </c>
      <c r="N50" s="23"/>
      <c r="T50" s="27"/>
      <c r="U50" s="27"/>
      <c r="V50" s="27"/>
    </row>
    <row r="51" spans="1:22" ht="12.75">
      <c r="A51">
        <f t="shared" si="2"/>
        <v>29</v>
      </c>
      <c r="B51">
        <f t="shared" si="3"/>
        <v>174</v>
      </c>
      <c r="C51" s="31">
        <v>0.0031999999999999945</v>
      </c>
      <c r="D51" s="13">
        <f t="shared" si="4"/>
        <v>0.0031999999999999945</v>
      </c>
      <c r="E51" s="13">
        <f t="shared" si="5"/>
        <v>0.0788</v>
      </c>
      <c r="F51" s="13">
        <f t="shared" si="6"/>
        <v>0</v>
      </c>
      <c r="G51" s="13">
        <f t="shared" si="7"/>
        <v>0</v>
      </c>
      <c r="H51" s="13">
        <f t="shared" si="1"/>
        <v>0.005960207488384368</v>
      </c>
      <c r="I51" s="13">
        <f t="shared" si="8"/>
        <v>0.0008949932902003804</v>
      </c>
      <c r="J51" s="13">
        <f t="shared" si="9"/>
        <v>0.0008949932902003804</v>
      </c>
      <c r="K51" s="14">
        <f t="shared" si="10"/>
        <v>0.005053728778664815</v>
      </c>
      <c r="L51" s="13">
        <f t="shared" si="0"/>
        <v>0.004106658792026907</v>
      </c>
      <c r="M51" s="20">
        <f t="shared" si="11"/>
        <v>8.249444271968704</v>
      </c>
      <c r="N51" s="23"/>
      <c r="T51" s="27"/>
      <c r="U51" s="27"/>
      <c r="V51" s="27"/>
    </row>
    <row r="52" spans="1:22" ht="12.75">
      <c r="A52">
        <f t="shared" si="2"/>
        <v>30</v>
      </c>
      <c r="B52">
        <f t="shared" si="3"/>
        <v>180</v>
      </c>
      <c r="C52" s="31">
        <v>0.0032000000000000084</v>
      </c>
      <c r="D52" s="13">
        <f t="shared" si="4"/>
        <v>0.0032000000000000084</v>
      </c>
      <c r="E52" s="13">
        <f t="shared" si="5"/>
        <v>0.082</v>
      </c>
      <c r="F52" s="13">
        <f t="shared" si="6"/>
        <v>0</v>
      </c>
      <c r="G52" s="13">
        <f t="shared" si="7"/>
        <v>0</v>
      </c>
      <c r="H52" s="13">
        <f t="shared" si="1"/>
        <v>0.006915348066335887</v>
      </c>
      <c r="I52" s="13">
        <f t="shared" si="8"/>
        <v>0.0009551405779515193</v>
      </c>
      <c r="J52" s="13">
        <f t="shared" si="9"/>
        <v>0.0009551405779515193</v>
      </c>
      <c r="K52" s="14">
        <f t="shared" si="10"/>
        <v>0.005393360463499579</v>
      </c>
      <c r="L52" s="13">
        <f t="shared" si="0"/>
        <v>0.00447895406837867</v>
      </c>
      <c r="M52" s="20">
        <f t="shared" si="11"/>
        <v>9.861867736585026</v>
      </c>
      <c r="N52" s="23"/>
      <c r="T52" s="27"/>
      <c r="U52" s="27"/>
      <c r="V52" s="27"/>
    </row>
    <row r="53" spans="1:22" ht="12.75">
      <c r="A53">
        <f t="shared" si="2"/>
        <v>31</v>
      </c>
      <c r="B53">
        <f t="shared" si="3"/>
        <v>186</v>
      </c>
      <c r="C53" s="31">
        <v>0.0030999999999999917</v>
      </c>
      <c r="D53" s="13">
        <f t="shared" si="4"/>
        <v>0.0030999999999999917</v>
      </c>
      <c r="E53" s="13">
        <f t="shared" si="5"/>
        <v>0.0851</v>
      </c>
      <c r="F53" s="13">
        <f t="shared" si="6"/>
        <v>0</v>
      </c>
      <c r="G53" s="13">
        <f t="shared" si="7"/>
        <v>0</v>
      </c>
      <c r="H53" s="13">
        <f t="shared" si="1"/>
        <v>0.007895803832506815</v>
      </c>
      <c r="I53" s="13">
        <f t="shared" si="8"/>
        <v>0.0009804557661709278</v>
      </c>
      <c r="J53" s="13">
        <f t="shared" si="9"/>
        <v>0.0009804557661709278</v>
      </c>
      <c r="K53" s="14">
        <f t="shared" si="10"/>
        <v>0.005536306892978506</v>
      </c>
      <c r="L53" s="13">
        <f t="shared" si="0"/>
        <v>0.004807580604998794</v>
      </c>
      <c r="M53" s="20">
        <f t="shared" si="11"/>
        <v>11.592596754384592</v>
      </c>
      <c r="N53" s="23"/>
      <c r="T53" s="27"/>
      <c r="U53" s="27"/>
      <c r="V53" s="27"/>
    </row>
    <row r="54" spans="1:22" ht="12.75">
      <c r="A54">
        <f t="shared" si="2"/>
        <v>32</v>
      </c>
      <c r="B54">
        <f t="shared" si="3"/>
        <v>192</v>
      </c>
      <c r="C54" s="31">
        <v>0.0032000000000000084</v>
      </c>
      <c r="D54" s="13">
        <f t="shared" si="4"/>
        <v>0.0032000000000000084</v>
      </c>
      <c r="E54" s="13">
        <f t="shared" si="5"/>
        <v>0.0883</v>
      </c>
      <c r="F54" s="13">
        <f t="shared" si="6"/>
        <v>0</v>
      </c>
      <c r="G54" s="13">
        <f t="shared" si="7"/>
        <v>0</v>
      </c>
      <c r="H54" s="13">
        <f t="shared" si="1"/>
        <v>0.008962679635362647</v>
      </c>
      <c r="I54" s="13">
        <f t="shared" si="8"/>
        <v>0.0010668758028558323</v>
      </c>
      <c r="J54" s="13">
        <f t="shared" si="9"/>
        <v>0.0010668758028558323</v>
      </c>
      <c r="K54" s="14">
        <f t="shared" si="10"/>
        <v>0.006024292033459267</v>
      </c>
      <c r="L54" s="13">
        <f t="shared" si="0"/>
        <v>0.005131820224405491</v>
      </c>
      <c r="M54" s="20">
        <f t="shared" si="11"/>
        <v>13.44005203517057</v>
      </c>
      <c r="N54" s="23"/>
      <c r="T54" s="27"/>
      <c r="U54" s="27"/>
      <c r="V54" s="27"/>
    </row>
    <row r="55" spans="1:22" ht="12.75">
      <c r="A55">
        <f t="shared" si="2"/>
        <v>33</v>
      </c>
      <c r="B55">
        <f t="shared" si="3"/>
        <v>198</v>
      </c>
      <c r="C55" s="31">
        <v>0.0031999999999999945</v>
      </c>
      <c r="D55" s="13">
        <f t="shared" si="4"/>
        <v>0.0031999999999999945</v>
      </c>
      <c r="E55" s="13">
        <f t="shared" si="5"/>
        <v>0.0915</v>
      </c>
      <c r="F55" s="13">
        <f t="shared" si="6"/>
        <v>0</v>
      </c>
      <c r="G55" s="13">
        <f t="shared" si="7"/>
        <v>0</v>
      </c>
      <c r="H55" s="13">
        <f t="shared" si="1"/>
        <v>0.01008314199232785</v>
      </c>
      <c r="I55" s="13">
        <f t="shared" si="8"/>
        <v>0.001120462356965203</v>
      </c>
      <c r="J55" s="13">
        <f t="shared" si="9"/>
        <v>0.001120462356965203</v>
      </c>
      <c r="K55" s="14">
        <f t="shared" si="10"/>
        <v>0.00632687744233018</v>
      </c>
      <c r="L55" s="13">
        <f t="shared" si="0"/>
        <v>0.005479741728901902</v>
      </c>
      <c r="M55" s="20">
        <f t="shared" si="11"/>
        <v>15.412759057575254</v>
      </c>
      <c r="N55" s="23"/>
      <c r="T55" s="27"/>
      <c r="U55" s="27"/>
      <c r="V55" s="27"/>
    </row>
    <row r="56" spans="1:22" ht="12.75">
      <c r="A56">
        <f t="shared" si="2"/>
        <v>34</v>
      </c>
      <c r="B56">
        <f t="shared" si="3"/>
        <v>204</v>
      </c>
      <c r="C56" s="31">
        <v>0.0032000000000000084</v>
      </c>
      <c r="D56" s="13">
        <f t="shared" si="4"/>
        <v>0.0032000000000000084</v>
      </c>
      <c r="E56" s="13">
        <f t="shared" si="5"/>
        <v>0.0947</v>
      </c>
      <c r="F56" s="13">
        <f t="shared" si="6"/>
        <v>0</v>
      </c>
      <c r="G56" s="13">
        <f t="shared" si="7"/>
        <v>0</v>
      </c>
      <c r="H56" s="13">
        <f t="shared" si="1"/>
        <v>0.011255196716946973</v>
      </c>
      <c r="I56" s="13">
        <f t="shared" si="8"/>
        <v>0.0011720547246191221</v>
      </c>
      <c r="J56" s="13">
        <f t="shared" si="9"/>
        <v>0.0011720547246191221</v>
      </c>
      <c r="K56" s="14">
        <f t="shared" si="10"/>
        <v>0.006618202345015978</v>
      </c>
      <c r="L56" s="13">
        <f t="shared" si="0"/>
        <v>0.0058106744504922946</v>
      </c>
      <c r="M56" s="20">
        <f t="shared" si="11"/>
        <v>17.50460185975248</v>
      </c>
      <c r="N56" s="23"/>
      <c r="T56" s="27"/>
      <c r="U56" s="27"/>
      <c r="V56" s="27"/>
    </row>
    <row r="57" spans="1:22" ht="12.75">
      <c r="A57">
        <f t="shared" si="2"/>
        <v>35</v>
      </c>
      <c r="B57">
        <f t="shared" si="3"/>
        <v>210</v>
      </c>
      <c r="C57" s="31">
        <v>0.0032999999999999974</v>
      </c>
      <c r="D57" s="13">
        <f t="shared" si="4"/>
        <v>0.0032999999999999974</v>
      </c>
      <c r="E57" s="13">
        <f t="shared" si="5"/>
        <v>0.098</v>
      </c>
      <c r="F57" s="13">
        <f t="shared" si="6"/>
        <v>0</v>
      </c>
      <c r="G57" s="13">
        <f t="shared" si="7"/>
        <v>0</v>
      </c>
      <c r="H57" s="13">
        <f t="shared" si="1"/>
        <v>0.012515907909797284</v>
      </c>
      <c r="I57" s="13">
        <f t="shared" si="8"/>
        <v>0.0012607111928503115</v>
      </c>
      <c r="J57" s="13">
        <f t="shared" si="9"/>
        <v>0.0012607111928503115</v>
      </c>
      <c r="K57" s="14">
        <f t="shared" si="10"/>
        <v>0.007118815868961427</v>
      </c>
      <c r="L57" s="13">
        <f t="shared" si="0"/>
        <v>0.006163286002657764</v>
      </c>
      <c r="M57" s="20">
        <f t="shared" si="11"/>
        <v>19.723384820709274</v>
      </c>
      <c r="N57" s="23"/>
      <c r="T57" s="27"/>
      <c r="U57" s="27"/>
      <c r="V57" s="27"/>
    </row>
    <row r="58" spans="1:22" ht="12.75">
      <c r="A58">
        <f aca="true" t="shared" si="12" ref="A58:A121">+A57+1</f>
        <v>36</v>
      </c>
      <c r="B58">
        <f t="shared" si="3"/>
        <v>216</v>
      </c>
      <c r="C58" s="31">
        <v>0.003500000000000003</v>
      </c>
      <c r="D58" s="13">
        <f t="shared" si="4"/>
        <v>0.003500000000000003</v>
      </c>
      <c r="E58" s="13">
        <f aca="true" t="shared" si="13" ref="E58:E121">+D58+E57</f>
        <v>0.1015</v>
      </c>
      <c r="F58" s="13">
        <f t="shared" si="6"/>
        <v>0</v>
      </c>
      <c r="G58" s="13">
        <f t="shared" si="7"/>
        <v>0</v>
      </c>
      <c r="H58" s="13">
        <f aca="true" t="shared" si="14" ref="H58:H121">+IF(E58&lt;$F$13,0,((E58-$F$13)^2)/(E58+0.8*$F$12))</f>
        <v>0.01390857540842678</v>
      </c>
      <c r="I58" s="13">
        <f t="shared" si="8"/>
        <v>0.0013926674986294955</v>
      </c>
      <c r="J58" s="13">
        <f aca="true" t="shared" si="15" ref="J58:J121">+($B$10/$B$4)*G58+(($F$10/$B$4)*I58)</f>
        <v>0.0013926674986294955</v>
      </c>
      <c r="K58" s="14">
        <f t="shared" si="10"/>
        <v>0.007863929142261219</v>
      </c>
      <c r="L58" s="13">
        <f t="shared" si="0"/>
        <v>0.006605981503642284</v>
      </c>
      <c r="M58" s="20">
        <f t="shared" si="11"/>
        <v>22.101538162020496</v>
      </c>
      <c r="N58" s="23"/>
      <c r="T58" s="27"/>
      <c r="U58" s="27"/>
      <c r="V58" s="27"/>
    </row>
    <row r="59" spans="1:22" ht="12.75">
      <c r="A59">
        <f t="shared" si="12"/>
        <v>37</v>
      </c>
      <c r="B59">
        <f t="shared" si="3"/>
        <v>222</v>
      </c>
      <c r="C59" s="31">
        <v>0.0034999999999999892</v>
      </c>
      <c r="D59" s="13">
        <f t="shared" si="4"/>
        <v>0.0034999999999999892</v>
      </c>
      <c r="E59" s="13">
        <f t="shared" si="13"/>
        <v>0.105</v>
      </c>
      <c r="F59" s="13">
        <f t="shared" si="6"/>
        <v>0</v>
      </c>
      <c r="G59" s="13">
        <f t="shared" si="7"/>
        <v>0</v>
      </c>
      <c r="H59" s="13">
        <f t="shared" si="14"/>
        <v>0.01535623073877709</v>
      </c>
      <c r="I59" s="13">
        <f t="shared" si="8"/>
        <v>0.0014476553303503104</v>
      </c>
      <c r="J59" s="13">
        <f t="shared" si="15"/>
        <v>0.0014476553303503104</v>
      </c>
      <c r="K59" s="14">
        <f t="shared" si="10"/>
        <v>0.00817442709871142</v>
      </c>
      <c r="L59" s="13">
        <f t="shared" si="0"/>
        <v>0.007077047042590296</v>
      </c>
      <c r="M59" s="20">
        <f t="shared" si="11"/>
        <v>24.649275097353</v>
      </c>
      <c r="N59" s="23"/>
      <c r="T59" s="27"/>
      <c r="U59" s="27"/>
      <c r="V59" s="27"/>
    </row>
    <row r="60" spans="1:22" ht="12.75">
      <c r="A60">
        <f t="shared" si="12"/>
        <v>38</v>
      </c>
      <c r="B60">
        <f t="shared" si="3"/>
        <v>228</v>
      </c>
      <c r="C60" s="31">
        <v>0.003600000000000006</v>
      </c>
      <c r="D60" s="13">
        <f t="shared" si="4"/>
        <v>0.003600000000000006</v>
      </c>
      <c r="E60" s="13">
        <f t="shared" si="13"/>
        <v>0.1086</v>
      </c>
      <c r="F60" s="13">
        <f t="shared" si="6"/>
        <v>0</v>
      </c>
      <c r="G60" s="13">
        <f t="shared" si="7"/>
        <v>0</v>
      </c>
      <c r="H60" s="13">
        <f t="shared" si="14"/>
        <v>0.01690037781773874</v>
      </c>
      <c r="I60" s="13">
        <f t="shared" si="8"/>
        <v>0.001544147078961649</v>
      </c>
      <c r="J60" s="13">
        <f t="shared" si="15"/>
        <v>0.001544147078961649</v>
      </c>
      <c r="K60" s="14">
        <f t="shared" si="10"/>
        <v>0.008719283839203444</v>
      </c>
      <c r="L60" s="13">
        <f t="shared" si="0"/>
        <v>0.007533649851379341</v>
      </c>
      <c r="M60" s="20">
        <f t="shared" si="11"/>
        <v>27.361389043849563</v>
      </c>
      <c r="N60" s="23"/>
      <c r="T60" s="27"/>
      <c r="U60" s="27"/>
      <c r="V60" s="27"/>
    </row>
    <row r="61" spans="1:22" ht="12.75">
      <c r="A61">
        <f t="shared" si="12"/>
        <v>39</v>
      </c>
      <c r="B61">
        <f t="shared" si="3"/>
        <v>234</v>
      </c>
      <c r="C61" s="31">
        <v>0.003699999999999995</v>
      </c>
      <c r="D61" s="13">
        <f t="shared" si="4"/>
        <v>0.003699999999999995</v>
      </c>
      <c r="E61" s="13">
        <f t="shared" si="13"/>
        <v>0.1123</v>
      </c>
      <c r="F61" s="13">
        <f t="shared" si="6"/>
        <v>0</v>
      </c>
      <c r="G61" s="13">
        <f t="shared" si="7"/>
        <v>0</v>
      </c>
      <c r="H61" s="13">
        <f t="shared" si="14"/>
        <v>0.01854339228904033</v>
      </c>
      <c r="I61" s="13">
        <f t="shared" si="8"/>
        <v>0.0016430144713015897</v>
      </c>
      <c r="J61" s="13">
        <f t="shared" si="15"/>
        <v>0.0016430144713015897</v>
      </c>
      <c r="K61" s="14">
        <f t="shared" si="10"/>
        <v>0.009277555047949644</v>
      </c>
      <c r="L61" s="13">
        <f t="shared" si="0"/>
        <v>0.008021906382111742</v>
      </c>
      <c r="M61" s="20">
        <f t="shared" si="11"/>
        <v>30.249275341409792</v>
      </c>
      <c r="N61" s="23"/>
      <c r="T61" s="27"/>
      <c r="U61" s="27"/>
      <c r="V61" s="27"/>
    </row>
    <row r="62" spans="1:22" ht="12.75">
      <c r="A62">
        <f t="shared" si="12"/>
        <v>40</v>
      </c>
      <c r="B62">
        <f t="shared" si="3"/>
        <v>240</v>
      </c>
      <c r="C62" s="31">
        <v>0.003700000000000009</v>
      </c>
      <c r="D62" s="13">
        <f t="shared" si="4"/>
        <v>0.003700000000000009</v>
      </c>
      <c r="E62" s="13">
        <f t="shared" si="13"/>
        <v>0.116</v>
      </c>
      <c r="F62" s="13">
        <f t="shared" si="6"/>
        <v>0</v>
      </c>
      <c r="G62" s="13">
        <f t="shared" si="7"/>
        <v>0</v>
      </c>
      <c r="H62" s="13">
        <f t="shared" si="14"/>
        <v>0.020240912968519802</v>
      </c>
      <c r="I62" s="13">
        <f t="shared" si="8"/>
        <v>0.0016975206794794737</v>
      </c>
      <c r="J62" s="13">
        <f t="shared" si="15"/>
        <v>0.0016975206794794737</v>
      </c>
      <c r="K62" s="14">
        <f t="shared" si="10"/>
        <v>0.009585333436794095</v>
      </c>
      <c r="L62" s="13">
        <f t="shared" si="0"/>
        <v>0.008491752335531785</v>
      </c>
      <c r="M62" s="20">
        <f t="shared" si="11"/>
        <v>33.30630618220123</v>
      </c>
      <c r="N62" s="23"/>
      <c r="T62" s="27"/>
      <c r="U62" s="27"/>
      <c r="V62" s="27"/>
    </row>
    <row r="63" spans="1:22" ht="12.75">
      <c r="A63">
        <f t="shared" si="12"/>
        <v>41</v>
      </c>
      <c r="B63">
        <f t="shared" si="3"/>
        <v>246</v>
      </c>
      <c r="C63" s="31">
        <v>0.003699999999999995</v>
      </c>
      <c r="D63" s="13">
        <f t="shared" si="4"/>
        <v>0.003699999999999995</v>
      </c>
      <c r="E63" s="13">
        <f t="shared" si="13"/>
        <v>0.1197</v>
      </c>
      <c r="F63" s="13">
        <f t="shared" si="6"/>
        <v>0</v>
      </c>
      <c r="G63" s="13">
        <f t="shared" si="7"/>
        <v>0</v>
      </c>
      <c r="H63" s="13">
        <f t="shared" si="14"/>
        <v>0.021990801718046123</v>
      </c>
      <c r="I63" s="13">
        <f t="shared" si="8"/>
        <v>0.001749888749526321</v>
      </c>
      <c r="J63" s="13">
        <f t="shared" si="15"/>
        <v>0.001749888749526321</v>
      </c>
      <c r="K63" s="14">
        <f t="shared" si="10"/>
        <v>0.009881038472325293</v>
      </c>
      <c r="L63" s="13">
        <f t="shared" si="0"/>
        <v>0.00890556354187442</v>
      </c>
      <c r="M63" s="20">
        <f t="shared" si="11"/>
        <v>36.51230905727603</v>
      </c>
      <c r="N63" s="23"/>
      <c r="T63" s="27"/>
      <c r="U63" s="27"/>
      <c r="V63" s="27"/>
    </row>
    <row r="64" spans="1:22" ht="12.75">
      <c r="A64">
        <f t="shared" si="12"/>
        <v>42</v>
      </c>
      <c r="B64">
        <f t="shared" si="3"/>
        <v>252</v>
      </c>
      <c r="C64" s="31">
        <v>0.003699999999999995</v>
      </c>
      <c r="D64" s="13">
        <f t="shared" si="4"/>
        <v>0.003699999999999995</v>
      </c>
      <c r="E64" s="13">
        <f t="shared" si="13"/>
        <v>0.1234</v>
      </c>
      <c r="F64" s="13">
        <f t="shared" si="6"/>
        <v>0</v>
      </c>
      <c r="G64" s="13">
        <f t="shared" si="7"/>
        <v>0</v>
      </c>
      <c r="H64" s="13">
        <f t="shared" si="14"/>
        <v>0.02379103078760874</v>
      </c>
      <c r="I64" s="13">
        <f t="shared" si="8"/>
        <v>0.0018002290695626165</v>
      </c>
      <c r="J64" s="13">
        <f t="shared" si="15"/>
        <v>0.0018002290695626165</v>
      </c>
      <c r="K64" s="14">
        <f t="shared" si="10"/>
        <v>0.010165293479463575</v>
      </c>
      <c r="L64" s="13">
        <f t="shared" si="0"/>
        <v>0.009278097686547759</v>
      </c>
      <c r="M64" s="20">
        <f t="shared" si="11"/>
        <v>39.85242422443322</v>
      </c>
      <c r="N64" s="23"/>
      <c r="T64" s="27"/>
      <c r="U64" s="27"/>
      <c r="V64" s="27"/>
    </row>
    <row r="65" spans="1:22" ht="12.75">
      <c r="A65">
        <f t="shared" si="12"/>
        <v>43</v>
      </c>
      <c r="B65">
        <f t="shared" si="3"/>
        <v>258</v>
      </c>
      <c r="C65" s="31">
        <v>0.0038000000000000117</v>
      </c>
      <c r="D65" s="13">
        <f t="shared" si="4"/>
        <v>0.0038000000000000117</v>
      </c>
      <c r="E65" s="13">
        <f t="shared" si="13"/>
        <v>0.1272</v>
      </c>
      <c r="F65" s="13">
        <f t="shared" si="6"/>
        <v>0</v>
      </c>
      <c r="G65" s="13">
        <f t="shared" si="7"/>
        <v>0</v>
      </c>
      <c r="H65" s="13">
        <f t="shared" si="14"/>
        <v>0.02569029376238162</v>
      </c>
      <c r="I65" s="13">
        <f t="shared" si="8"/>
        <v>0.0018992629747728793</v>
      </c>
      <c r="J65" s="13">
        <f t="shared" si="15"/>
        <v>0.0018992629747728793</v>
      </c>
      <c r="K65" s="14">
        <f t="shared" si="10"/>
        <v>0.010724504930884192</v>
      </c>
      <c r="L65" s="13">
        <f t="shared" si="0"/>
        <v>0.0096670315260898</v>
      </c>
      <c r="M65" s="20">
        <f t="shared" si="11"/>
        <v>43.33255557382555</v>
      </c>
      <c r="N65" s="23"/>
      <c r="T65" s="27"/>
      <c r="U65" s="27"/>
      <c r="V65" s="27"/>
    </row>
    <row r="66" spans="1:22" ht="12.75">
      <c r="A66">
        <f t="shared" si="12"/>
        <v>44</v>
      </c>
      <c r="B66">
        <f t="shared" si="3"/>
        <v>264</v>
      </c>
      <c r="C66" s="31">
        <v>0.003899999999999987</v>
      </c>
      <c r="D66" s="13">
        <f t="shared" si="4"/>
        <v>0.003899999999999987</v>
      </c>
      <c r="E66" s="13">
        <f t="shared" si="13"/>
        <v>0.1311</v>
      </c>
      <c r="F66" s="13">
        <f t="shared" si="6"/>
        <v>0</v>
      </c>
      <c r="G66" s="13">
        <f t="shared" si="7"/>
        <v>0</v>
      </c>
      <c r="H66" s="13">
        <f t="shared" si="14"/>
        <v>0.02769056517732548</v>
      </c>
      <c r="I66" s="13">
        <f t="shared" si="8"/>
        <v>0.002000271414943862</v>
      </c>
      <c r="J66" s="13">
        <f t="shared" si="15"/>
        <v>0.002000271414943862</v>
      </c>
      <c r="K66" s="14">
        <f t="shared" si="10"/>
        <v>0.011294865923049674</v>
      </c>
      <c r="L66" s="13">
        <f t="shared" si="0"/>
        <v>0.010114582826382177</v>
      </c>
      <c r="M66" s="20">
        <f t="shared" si="11"/>
        <v>46.97380539132313</v>
      </c>
      <c r="N66" s="23"/>
      <c r="T66" s="27"/>
      <c r="U66" s="27"/>
      <c r="V66" s="27"/>
    </row>
    <row r="67" spans="1:22" ht="12.75">
      <c r="A67">
        <f t="shared" si="12"/>
        <v>45</v>
      </c>
      <c r="B67">
        <f t="shared" si="3"/>
        <v>270</v>
      </c>
      <c r="C67" s="31">
        <v>0.0039000000000000146</v>
      </c>
      <c r="D67" s="13">
        <f t="shared" si="4"/>
        <v>0.0039000000000000146</v>
      </c>
      <c r="E67" s="13">
        <f t="shared" si="13"/>
        <v>0.135</v>
      </c>
      <c r="F67" s="13">
        <f t="shared" si="6"/>
        <v>0</v>
      </c>
      <c r="G67" s="13">
        <f t="shared" si="7"/>
        <v>0</v>
      </c>
      <c r="H67" s="13">
        <f t="shared" si="14"/>
        <v>0.029740516801999666</v>
      </c>
      <c r="I67" s="13">
        <f t="shared" si="8"/>
        <v>0.002049951624674185</v>
      </c>
      <c r="J67" s="13">
        <f t="shared" si="15"/>
        <v>0.002049951624674185</v>
      </c>
      <c r="K67" s="14">
        <f t="shared" si="10"/>
        <v>0.0115753935073269</v>
      </c>
      <c r="L67" s="13">
        <f t="shared" si="0"/>
        <v>0.01055476512265088</v>
      </c>
      <c r="M67" s="20">
        <f t="shared" si="11"/>
        <v>50.77352083547745</v>
      </c>
      <c r="N67" s="23"/>
      <c r="T67" s="27"/>
      <c r="U67" s="27"/>
      <c r="V67" s="27"/>
    </row>
    <row r="68" spans="1:22" ht="12.75">
      <c r="A68">
        <f t="shared" si="12"/>
        <v>46</v>
      </c>
      <c r="B68">
        <f t="shared" si="3"/>
        <v>276</v>
      </c>
      <c r="C68" s="31">
        <v>0.0040000000000000036</v>
      </c>
      <c r="D68" s="13">
        <f t="shared" si="4"/>
        <v>0.0040000000000000036</v>
      </c>
      <c r="E68" s="13">
        <f t="shared" si="13"/>
        <v>0.139</v>
      </c>
      <c r="F68" s="13">
        <f t="shared" si="6"/>
        <v>0</v>
      </c>
      <c r="G68" s="13">
        <f t="shared" si="7"/>
        <v>0</v>
      </c>
      <c r="H68" s="13">
        <f t="shared" si="14"/>
        <v>0.031892623932295264</v>
      </c>
      <c r="I68" s="13">
        <f t="shared" si="8"/>
        <v>0.0021521071302955976</v>
      </c>
      <c r="J68" s="13">
        <f t="shared" si="15"/>
        <v>0.0021521071302955976</v>
      </c>
      <c r="K68" s="14">
        <f t="shared" si="10"/>
        <v>0.012152231595735807</v>
      </c>
      <c r="L68" s="13">
        <f t="shared" si="0"/>
        <v>0.010991114265611038</v>
      </c>
      <c r="M68" s="20">
        <f t="shared" si="11"/>
        <v>54.730321971097425</v>
      </c>
      <c r="N68" s="23"/>
      <c r="T68" s="27"/>
      <c r="U68" s="27"/>
      <c r="V68" s="27"/>
    </row>
    <row r="69" spans="1:22" ht="12.75">
      <c r="A69">
        <f t="shared" si="12"/>
        <v>47</v>
      </c>
      <c r="B69">
        <f t="shared" si="3"/>
        <v>282</v>
      </c>
      <c r="C69" s="31">
        <v>0.0040999999999999925</v>
      </c>
      <c r="D69" s="13">
        <f t="shared" si="4"/>
        <v>0.0040999999999999925</v>
      </c>
      <c r="E69" s="13">
        <f t="shared" si="13"/>
        <v>0.1431</v>
      </c>
      <c r="F69" s="13">
        <f t="shared" si="6"/>
        <v>0</v>
      </c>
      <c r="G69" s="13">
        <f t="shared" si="7"/>
        <v>0</v>
      </c>
      <c r="H69" s="13">
        <f t="shared" si="14"/>
        <v>0.03414861163884819</v>
      </c>
      <c r="I69" s="13">
        <f t="shared" si="8"/>
        <v>0.0022559877065529282</v>
      </c>
      <c r="J69" s="13">
        <f t="shared" si="15"/>
        <v>0.0022559877065529282</v>
      </c>
      <c r="K69" s="14">
        <f t="shared" si="10"/>
        <v>0.012738810583002204</v>
      </c>
      <c r="L69" s="13">
        <f t="shared" si="0"/>
        <v>0.011475916540197027</v>
      </c>
      <c r="M69" s="20">
        <f t="shared" si="11"/>
        <v>58.86165192556835</v>
      </c>
      <c r="N69" s="23"/>
      <c r="T69" s="27"/>
      <c r="U69" s="27"/>
      <c r="V69" s="27"/>
    </row>
    <row r="70" spans="1:22" ht="12.75">
      <c r="A70">
        <f t="shared" si="12"/>
        <v>48</v>
      </c>
      <c r="B70">
        <f t="shared" si="3"/>
        <v>288</v>
      </c>
      <c r="C70" s="31">
        <v>0.0041999999999999815</v>
      </c>
      <c r="D70" s="13">
        <f t="shared" si="4"/>
        <v>0.0041999999999999815</v>
      </c>
      <c r="E70" s="13">
        <f t="shared" si="13"/>
        <v>0.1473</v>
      </c>
      <c r="F70" s="13">
        <f t="shared" si="6"/>
        <v>0</v>
      </c>
      <c r="G70" s="13">
        <f t="shared" si="7"/>
        <v>0</v>
      </c>
      <c r="H70" s="13">
        <f t="shared" si="14"/>
        <v>0.036510107510413864</v>
      </c>
      <c r="I70" s="13">
        <f t="shared" si="8"/>
        <v>0.002361495871565672</v>
      </c>
      <c r="J70" s="13">
        <f t="shared" si="15"/>
        <v>0.002361495871565672</v>
      </c>
      <c r="K70" s="14">
        <f t="shared" si="10"/>
        <v>0.013334580021440827</v>
      </c>
      <c r="L70" s="13">
        <f t="shared" si="0"/>
        <v>0.011996176127538524</v>
      </c>
      <c r="M70" s="20">
        <f t="shared" si="11"/>
        <v>63.18027533148222</v>
      </c>
      <c r="N70" s="23"/>
      <c r="T70" s="27"/>
      <c r="U70" s="27"/>
      <c r="V70" s="27"/>
    </row>
    <row r="71" spans="1:22" ht="12.75">
      <c r="A71">
        <f t="shared" si="12"/>
        <v>49</v>
      </c>
      <c r="B71">
        <f t="shared" si="3"/>
        <v>294</v>
      </c>
      <c r="C71" s="31">
        <v>0.004300000000000026</v>
      </c>
      <c r="D71" s="13">
        <f t="shared" si="4"/>
        <v>0.004300000000000026</v>
      </c>
      <c r="E71" s="13">
        <f t="shared" si="13"/>
        <v>0.1516</v>
      </c>
      <c r="F71" s="13">
        <f t="shared" si="6"/>
        <v>0</v>
      </c>
      <c r="G71" s="13">
        <f t="shared" si="7"/>
        <v>0</v>
      </c>
      <c r="H71" s="13">
        <f t="shared" si="14"/>
        <v>0.03897864283148125</v>
      </c>
      <c r="I71" s="13">
        <f t="shared" si="8"/>
        <v>0.002468535321067389</v>
      </c>
      <c r="J71" s="13">
        <f t="shared" si="15"/>
        <v>0.002468535321067389</v>
      </c>
      <c r="K71" s="14">
        <f t="shared" si="10"/>
        <v>0.013938996112960523</v>
      </c>
      <c r="L71" s="13">
        <f t="shared" si="0"/>
        <v>0.012543046774092575</v>
      </c>
      <c r="M71" s="20">
        <f t="shared" si="11"/>
        <v>67.69577217015555</v>
      </c>
      <c r="N71" s="23"/>
      <c r="T71" s="27"/>
      <c r="U71" s="27"/>
      <c r="V71" s="27"/>
    </row>
    <row r="72" spans="1:22" ht="12.75">
      <c r="A72">
        <f t="shared" si="12"/>
        <v>50</v>
      </c>
      <c r="B72">
        <f t="shared" si="3"/>
        <v>300</v>
      </c>
      <c r="C72" s="31">
        <v>0.004399999999999987</v>
      </c>
      <c r="D72" s="13">
        <f t="shared" si="4"/>
        <v>0.004399999999999987</v>
      </c>
      <c r="E72" s="13">
        <f t="shared" si="13"/>
        <v>0.156</v>
      </c>
      <c r="F72" s="13">
        <f t="shared" si="6"/>
        <v>0</v>
      </c>
      <c r="G72" s="13">
        <f t="shared" si="7"/>
        <v>0</v>
      </c>
      <c r="H72" s="13">
        <f t="shared" si="14"/>
        <v>0.04155565412050787</v>
      </c>
      <c r="I72" s="13">
        <f t="shared" si="8"/>
        <v>0.002577011289026619</v>
      </c>
      <c r="J72" s="13">
        <f t="shared" si="15"/>
        <v>0.002577011289026619</v>
      </c>
      <c r="K72" s="14">
        <f t="shared" si="10"/>
        <v>0.01455152374537031</v>
      </c>
      <c r="L72" s="13">
        <f t="shared" si="0"/>
        <v>0.013110451159116856</v>
      </c>
      <c r="M72" s="20">
        <f t="shared" si="11"/>
        <v>72.41553458743762</v>
      </c>
      <c r="N72" s="23"/>
      <c r="T72" s="27"/>
      <c r="U72" s="27"/>
      <c r="V72" s="27"/>
    </row>
    <row r="73" spans="1:22" ht="12.75">
      <c r="A73">
        <f t="shared" si="12"/>
        <v>51</v>
      </c>
      <c r="B73">
        <f t="shared" si="3"/>
        <v>306</v>
      </c>
      <c r="C73" s="31">
        <v>0.004599999999999993</v>
      </c>
      <c r="D73" s="13">
        <f t="shared" si="4"/>
        <v>0.004599999999999993</v>
      </c>
      <c r="E73" s="13">
        <f t="shared" si="13"/>
        <v>0.1606</v>
      </c>
      <c r="F73" s="13">
        <f t="shared" si="6"/>
        <v>0</v>
      </c>
      <c r="G73" s="13">
        <f t="shared" si="7"/>
        <v>0</v>
      </c>
      <c r="H73" s="13">
        <f t="shared" si="14"/>
        <v>0.044302764632640504</v>
      </c>
      <c r="I73" s="13">
        <f t="shared" si="8"/>
        <v>0.002747110512132632</v>
      </c>
      <c r="J73" s="13">
        <f t="shared" si="15"/>
        <v>0.002747110512132632</v>
      </c>
      <c r="K73" s="14">
        <f t="shared" si="10"/>
        <v>0.015512017358508929</v>
      </c>
      <c r="L73" s="13">
        <f t="shared" si="0"/>
        <v>0.013750890956724443</v>
      </c>
      <c r="M73" s="20">
        <f t="shared" si="11"/>
        <v>77.36585533185841</v>
      </c>
      <c r="N73" s="23"/>
      <c r="T73" s="27"/>
      <c r="U73" s="27"/>
      <c r="V73" s="27"/>
    </row>
    <row r="74" spans="1:22" ht="12.75">
      <c r="A74">
        <f t="shared" si="12"/>
        <v>52</v>
      </c>
      <c r="B74">
        <f t="shared" si="3"/>
        <v>312</v>
      </c>
      <c r="C74" s="31">
        <v>0.00470000000000001</v>
      </c>
      <c r="D74" s="13">
        <f t="shared" si="4"/>
        <v>0.00470000000000001</v>
      </c>
      <c r="E74" s="13">
        <f t="shared" si="13"/>
        <v>0.1653</v>
      </c>
      <c r="F74" s="13">
        <f t="shared" si="6"/>
        <v>0</v>
      </c>
      <c r="G74" s="13">
        <f t="shared" si="7"/>
        <v>0</v>
      </c>
      <c r="H74" s="13">
        <f t="shared" si="14"/>
        <v>0.047163180870527115</v>
      </c>
      <c r="I74" s="13">
        <f t="shared" si="8"/>
        <v>0.0028604162378866108</v>
      </c>
      <c r="J74" s="13">
        <f t="shared" si="15"/>
        <v>0.0028604162378866108</v>
      </c>
      <c r="K74" s="14">
        <f t="shared" si="10"/>
        <v>0.016151817023266398</v>
      </c>
      <c r="L74" s="13">
        <f t="shared" si="0"/>
        <v>0.014444566368112184</v>
      </c>
      <c r="M74" s="20">
        <f t="shared" si="11"/>
        <v>82.5658992243788</v>
      </c>
      <c r="N74" s="23"/>
      <c r="T74" s="27"/>
      <c r="U74" s="27"/>
      <c r="V74" s="27"/>
    </row>
    <row r="75" spans="1:22" ht="12.75">
      <c r="A75">
        <f t="shared" si="12"/>
        <v>53</v>
      </c>
      <c r="B75">
        <f t="shared" si="3"/>
        <v>318</v>
      </c>
      <c r="C75" s="31">
        <v>0.004799999999999999</v>
      </c>
      <c r="D75" s="13">
        <f t="shared" si="4"/>
        <v>0.004799999999999999</v>
      </c>
      <c r="E75" s="13">
        <f t="shared" si="13"/>
        <v>0.1701</v>
      </c>
      <c r="F75" s="13">
        <f t="shared" si="6"/>
        <v>0</v>
      </c>
      <c r="G75" s="13">
        <f t="shared" si="7"/>
        <v>0</v>
      </c>
      <c r="H75" s="13">
        <f t="shared" si="14"/>
        <v>0.0501379955225453</v>
      </c>
      <c r="I75" s="13">
        <f t="shared" si="8"/>
        <v>0.0029748146520181887</v>
      </c>
      <c r="J75" s="13">
        <f t="shared" si="15"/>
        <v>0.0029748146520181887</v>
      </c>
      <c r="K75" s="14">
        <f t="shared" si="10"/>
        <v>0.016797786735062707</v>
      </c>
      <c r="L75" s="13">
        <f t="shared" si="0"/>
        <v>0.015121311538462972</v>
      </c>
      <c r="M75" s="20">
        <f t="shared" si="11"/>
        <v>88.00957137822547</v>
      </c>
      <c r="N75" s="23"/>
      <c r="T75" s="27"/>
      <c r="U75" s="27"/>
      <c r="V75" s="27"/>
    </row>
    <row r="76" spans="1:22" ht="12.75">
      <c r="A76">
        <f t="shared" si="12"/>
        <v>54</v>
      </c>
      <c r="B76">
        <f t="shared" si="3"/>
        <v>324</v>
      </c>
      <c r="C76" s="31">
        <v>0.004899999999999988</v>
      </c>
      <c r="D76" s="13">
        <f t="shared" si="4"/>
        <v>0.004899999999999988</v>
      </c>
      <c r="E76" s="13">
        <f t="shared" si="13"/>
        <v>0.175</v>
      </c>
      <c r="F76" s="13">
        <f t="shared" si="6"/>
        <v>0</v>
      </c>
      <c r="G76" s="13">
        <f t="shared" si="7"/>
        <v>0</v>
      </c>
      <c r="H76" s="13">
        <f t="shared" si="14"/>
        <v>0.05322821436266819</v>
      </c>
      <c r="I76" s="13">
        <f t="shared" si="8"/>
        <v>0.0030902188401228867</v>
      </c>
      <c r="J76" s="13">
        <f t="shared" si="15"/>
        <v>0.0030902188401228867</v>
      </c>
      <c r="K76" s="14">
        <f t="shared" si="10"/>
        <v>0.017449435717227235</v>
      </c>
      <c r="L76" s="13">
        <f t="shared" si="0"/>
        <v>0.015788744767690304</v>
      </c>
      <c r="M76" s="20">
        <f t="shared" si="11"/>
        <v>93.69351949459399</v>
      </c>
      <c r="N76" s="23"/>
      <c r="T76" s="27"/>
      <c r="U76" s="27"/>
      <c r="V76" s="27"/>
    </row>
    <row r="77" spans="1:22" ht="12.75">
      <c r="A77">
        <f t="shared" si="12"/>
        <v>55</v>
      </c>
      <c r="B77">
        <f t="shared" si="3"/>
        <v>330</v>
      </c>
      <c r="C77" s="31">
        <v>0.005</v>
      </c>
      <c r="D77" s="13">
        <f t="shared" si="4"/>
        <v>0.005</v>
      </c>
      <c r="E77" s="13">
        <f t="shared" si="13"/>
        <v>0.18</v>
      </c>
      <c r="F77" s="13">
        <f t="shared" si="6"/>
        <v>0</v>
      </c>
      <c r="G77" s="13">
        <f t="shared" si="7"/>
        <v>0</v>
      </c>
      <c r="H77" s="13">
        <f t="shared" si="14"/>
        <v>0.05643475939721911</v>
      </c>
      <c r="I77" s="13">
        <f t="shared" si="8"/>
        <v>0.0032065450345509228</v>
      </c>
      <c r="J77" s="13">
        <f t="shared" si="15"/>
        <v>0.0032065450345509228</v>
      </c>
      <c r="K77" s="14">
        <f t="shared" si="10"/>
        <v>0.01810629096176421</v>
      </c>
      <c r="L77" s="13">
        <f t="shared" si="0"/>
        <v>0.016451784291625443</v>
      </c>
      <c r="M77" s="20">
        <f t="shared" si="11"/>
        <v>99.61616183957915</v>
      </c>
      <c r="N77" s="23"/>
      <c r="T77" s="27"/>
      <c r="U77" s="27"/>
      <c r="V77" s="27"/>
    </row>
    <row r="78" spans="1:22" ht="12.75">
      <c r="A78">
        <f t="shared" si="12"/>
        <v>56</v>
      </c>
      <c r="B78">
        <f t="shared" si="3"/>
        <v>336</v>
      </c>
      <c r="C78" s="31">
        <v>0.0049000000000000155</v>
      </c>
      <c r="D78" s="13">
        <f t="shared" si="4"/>
        <v>0.0049000000000000155</v>
      </c>
      <c r="E78" s="13">
        <f t="shared" si="13"/>
        <v>0.1849</v>
      </c>
      <c r="F78" s="13">
        <f t="shared" si="6"/>
        <v>0</v>
      </c>
      <c r="G78" s="13">
        <f t="shared" si="7"/>
        <v>0</v>
      </c>
      <c r="H78" s="13">
        <f t="shared" si="14"/>
        <v>0.059627150078910764</v>
      </c>
      <c r="I78" s="13">
        <f t="shared" si="8"/>
        <v>0.003192390681691651</v>
      </c>
      <c r="J78" s="13">
        <f t="shared" si="15"/>
        <v>0.003192390681691651</v>
      </c>
      <c r="K78" s="14">
        <f t="shared" si="10"/>
        <v>0.018026366049285522</v>
      </c>
      <c r="L78" s="13">
        <f t="shared" si="0"/>
        <v>0.016989965696258585</v>
      </c>
      <c r="M78" s="20">
        <f t="shared" si="11"/>
        <v>105.73254949023224</v>
      </c>
      <c r="N78" s="23"/>
      <c r="T78" s="27"/>
      <c r="U78" s="27"/>
      <c r="V78" s="27"/>
    </row>
    <row r="79" spans="1:22" ht="12.75">
      <c r="A79">
        <f t="shared" si="12"/>
        <v>57</v>
      </c>
      <c r="B79">
        <f t="shared" si="3"/>
        <v>342</v>
      </c>
      <c r="C79" s="31">
        <v>0.005099999999999993</v>
      </c>
      <c r="D79" s="13">
        <f t="shared" si="4"/>
        <v>0.005099999999999993</v>
      </c>
      <c r="E79" s="13">
        <f t="shared" si="13"/>
        <v>0.19</v>
      </c>
      <c r="F79" s="13">
        <f t="shared" si="6"/>
        <v>0</v>
      </c>
      <c r="G79" s="13">
        <f t="shared" si="7"/>
        <v>0</v>
      </c>
      <c r="H79" s="13">
        <f t="shared" si="14"/>
        <v>0.06300015326754625</v>
      </c>
      <c r="I79" s="13">
        <f t="shared" si="8"/>
        <v>0.0033730031886354886</v>
      </c>
      <c r="J79" s="13">
        <f t="shared" si="15"/>
        <v>0.0033730031886354886</v>
      </c>
      <c r="K79" s="14">
        <f t="shared" si="10"/>
        <v>0.019046224671828395</v>
      </c>
      <c r="L79" s="13">
        <f t="shared" si="0"/>
        <v>0.017505408917691378</v>
      </c>
      <c r="M79" s="20">
        <f t="shared" si="11"/>
        <v>112.03449670060114</v>
      </c>
      <c r="N79" s="23"/>
      <c r="T79" s="27"/>
      <c r="U79" s="27"/>
      <c r="V79" s="27"/>
    </row>
    <row r="80" spans="1:22" ht="12.75">
      <c r="A80">
        <f t="shared" si="12"/>
        <v>58</v>
      </c>
      <c r="B80">
        <f t="shared" si="3"/>
        <v>348</v>
      </c>
      <c r="C80" s="31">
        <v>0.00520000000000001</v>
      </c>
      <c r="D80" s="13">
        <f t="shared" si="4"/>
        <v>0.00520000000000001</v>
      </c>
      <c r="E80" s="13">
        <f t="shared" si="13"/>
        <v>0.1952</v>
      </c>
      <c r="F80" s="13">
        <f t="shared" si="6"/>
        <v>0</v>
      </c>
      <c r="G80" s="13">
        <f t="shared" si="7"/>
        <v>0</v>
      </c>
      <c r="H80" s="13">
        <f t="shared" si="14"/>
        <v>0.06648988961224868</v>
      </c>
      <c r="I80" s="13">
        <f t="shared" si="8"/>
        <v>0.0034897363447024266</v>
      </c>
      <c r="J80" s="13">
        <f t="shared" si="15"/>
        <v>0.0034897363447024266</v>
      </c>
      <c r="K80" s="14">
        <f t="shared" si="10"/>
        <v>0.01970537789308637</v>
      </c>
      <c r="L80" s="13">
        <f t="shared" si="0"/>
        <v>0.018128873039280045</v>
      </c>
      <c r="M80" s="20">
        <f t="shared" si="11"/>
        <v>118.56089099474195</v>
      </c>
      <c r="N80" s="23"/>
      <c r="T80" s="27"/>
      <c r="U80" s="27"/>
      <c r="V80" s="27"/>
    </row>
    <row r="81" spans="1:22" ht="12.75">
      <c r="A81">
        <f t="shared" si="12"/>
        <v>59</v>
      </c>
      <c r="B81">
        <f t="shared" si="3"/>
        <v>354</v>
      </c>
      <c r="C81" s="31">
        <v>0.005299999999999999</v>
      </c>
      <c r="D81" s="13">
        <f t="shared" si="4"/>
        <v>0.005299999999999999</v>
      </c>
      <c r="E81" s="13">
        <f t="shared" si="13"/>
        <v>0.2005</v>
      </c>
      <c r="F81" s="13">
        <f t="shared" si="6"/>
        <v>0</v>
      </c>
      <c r="G81" s="13">
        <f t="shared" si="7"/>
        <v>0</v>
      </c>
      <c r="H81" s="13">
        <f t="shared" si="14"/>
        <v>0.07009705198245256</v>
      </c>
      <c r="I81" s="13">
        <f t="shared" si="8"/>
        <v>0.0036071623702038785</v>
      </c>
      <c r="J81" s="13">
        <f t="shared" si="15"/>
        <v>0.0036071623702038785</v>
      </c>
      <c r="K81" s="14">
        <f t="shared" si="10"/>
        <v>0.02036844351708457</v>
      </c>
      <c r="L81" s="13">
        <f t="shared" si="0"/>
        <v>0.01876488559454852</v>
      </c>
      <c r="M81" s="20">
        <f t="shared" si="11"/>
        <v>125.31624980877942</v>
      </c>
      <c r="N81" s="23"/>
      <c r="T81" s="27"/>
      <c r="U81" s="27"/>
      <c r="V81" s="27"/>
    </row>
    <row r="82" spans="1:22" ht="12.75">
      <c r="A82">
        <f t="shared" si="12"/>
        <v>60</v>
      </c>
      <c r="B82">
        <f t="shared" si="3"/>
        <v>360</v>
      </c>
      <c r="C82" s="31">
        <v>0.005499999999999977</v>
      </c>
      <c r="D82" s="13">
        <f t="shared" si="4"/>
        <v>0.005499999999999977</v>
      </c>
      <c r="E82" s="13">
        <f t="shared" si="13"/>
        <v>0.206</v>
      </c>
      <c r="F82" s="13">
        <f t="shared" si="6"/>
        <v>0</v>
      </c>
      <c r="G82" s="13">
        <f t="shared" si="7"/>
        <v>0</v>
      </c>
      <c r="H82" s="13">
        <f t="shared" si="14"/>
        <v>0.073891712891634</v>
      </c>
      <c r="I82" s="13">
        <f t="shared" si="8"/>
        <v>0.0037946609091814437</v>
      </c>
      <c r="J82" s="13">
        <f t="shared" si="15"/>
        <v>0.0037946609091814437</v>
      </c>
      <c r="K82" s="14">
        <f t="shared" si="10"/>
        <v>0.02142718526717789</v>
      </c>
      <c r="L82" s="13">
        <f t="shared" si="0"/>
        <v>0.019475861860409425</v>
      </c>
      <c r="M82" s="20">
        <f t="shared" si="11"/>
        <v>132.3275600785268</v>
      </c>
      <c r="N82" s="23"/>
      <c r="T82" s="27"/>
      <c r="U82" s="27"/>
      <c r="V82" s="27"/>
    </row>
    <row r="83" spans="1:22" ht="12.75">
      <c r="A83">
        <f t="shared" si="12"/>
        <v>61</v>
      </c>
      <c r="B83">
        <f t="shared" si="3"/>
        <v>366</v>
      </c>
      <c r="C83" s="31">
        <v>0.006000000000000005</v>
      </c>
      <c r="D83" s="13">
        <f t="shared" si="4"/>
        <v>0.006000000000000005</v>
      </c>
      <c r="E83" s="13">
        <f t="shared" si="13"/>
        <v>0.212</v>
      </c>
      <c r="F83" s="13">
        <f t="shared" si="6"/>
        <v>0</v>
      </c>
      <c r="G83" s="13">
        <f t="shared" si="7"/>
        <v>0</v>
      </c>
      <c r="H83" s="13">
        <f t="shared" si="14"/>
        <v>0.07808835398418673</v>
      </c>
      <c r="I83" s="13">
        <f t="shared" si="8"/>
        <v>0.00419664109255273</v>
      </c>
      <c r="J83" s="13">
        <f t="shared" si="15"/>
        <v>0.00419664109255273</v>
      </c>
      <c r="K83" s="14">
        <f t="shared" si="10"/>
        <v>0.023697033369281084</v>
      </c>
      <c r="L83" s="13">
        <f t="shared" si="0"/>
        <v>0.02050461101301611</v>
      </c>
      <c r="M83" s="20">
        <f t="shared" si="11"/>
        <v>139.7092200432126</v>
      </c>
      <c r="N83" s="23"/>
      <c r="T83" s="27"/>
      <c r="U83" s="27"/>
      <c r="V83" s="27"/>
    </row>
    <row r="84" spans="1:22" ht="12.75">
      <c r="A84">
        <f t="shared" si="12"/>
        <v>62</v>
      </c>
      <c r="B84">
        <f t="shared" si="3"/>
        <v>372</v>
      </c>
      <c r="C84" s="31">
        <v>0.006099999999999994</v>
      </c>
      <c r="D84" s="13">
        <f t="shared" si="4"/>
        <v>0.006099999999999994</v>
      </c>
      <c r="E84" s="13">
        <f t="shared" si="13"/>
        <v>0.2181</v>
      </c>
      <c r="F84" s="13">
        <f t="shared" si="6"/>
        <v>0</v>
      </c>
      <c r="G84" s="13">
        <f t="shared" si="7"/>
        <v>0</v>
      </c>
      <c r="H84" s="13">
        <f t="shared" si="14"/>
        <v>0.08241310988238958</v>
      </c>
      <c r="I84" s="13">
        <f t="shared" si="8"/>
        <v>0.004324755898202845</v>
      </c>
      <c r="J84" s="13">
        <f t="shared" si="15"/>
        <v>0.004324755898202845</v>
      </c>
      <c r="K84" s="14">
        <f t="shared" si="10"/>
        <v>0.024420454971852065</v>
      </c>
      <c r="L84" s="13">
        <f t="shared" si="0"/>
        <v>0.021689322065532934</v>
      </c>
      <c r="M84" s="20">
        <f t="shared" si="11"/>
        <v>147.51737598680447</v>
      </c>
      <c r="N84" s="23"/>
      <c r="T84" s="27"/>
      <c r="U84" s="27"/>
      <c r="V84" s="27"/>
    </row>
    <row r="85" spans="1:22" ht="12.75">
      <c r="A85">
        <f t="shared" si="12"/>
        <v>63</v>
      </c>
      <c r="B85">
        <f t="shared" si="3"/>
        <v>378</v>
      </c>
      <c r="C85" s="31">
        <v>0.006200000000000011</v>
      </c>
      <c r="D85" s="13">
        <f t="shared" si="4"/>
        <v>0.006200000000000011</v>
      </c>
      <c r="E85" s="13">
        <f t="shared" si="13"/>
        <v>0.2243</v>
      </c>
      <c r="F85" s="13">
        <f t="shared" si="6"/>
        <v>0</v>
      </c>
      <c r="G85" s="13">
        <f t="shared" si="7"/>
        <v>0</v>
      </c>
      <c r="H85" s="13">
        <f t="shared" si="14"/>
        <v>0.08686602721654418</v>
      </c>
      <c r="I85" s="13">
        <f t="shared" si="8"/>
        <v>0.0044529173341546074</v>
      </c>
      <c r="J85" s="13">
        <f t="shared" si="15"/>
        <v>0.0044529173341546074</v>
      </c>
      <c r="K85" s="14">
        <f t="shared" si="10"/>
        <v>0.025144139880193022</v>
      </c>
      <c r="L85" s="13">
        <f t="shared" si="0"/>
        <v>0.022720313852362804</v>
      </c>
      <c r="M85" s="20">
        <f t="shared" si="11"/>
        <v>155.69668897365509</v>
      </c>
      <c r="N85" s="23"/>
      <c r="T85" s="27"/>
      <c r="U85" s="27"/>
      <c r="V85" s="27"/>
    </row>
    <row r="86" spans="1:22" ht="12.75">
      <c r="A86">
        <f t="shared" si="12"/>
        <v>64</v>
      </c>
      <c r="B86">
        <f t="shared" si="3"/>
        <v>384</v>
      </c>
      <c r="C86" s="31">
        <v>0.0063</v>
      </c>
      <c r="D86" s="13">
        <f t="shared" si="4"/>
        <v>0.0063</v>
      </c>
      <c r="E86" s="13">
        <f t="shared" si="13"/>
        <v>0.2306</v>
      </c>
      <c r="F86" s="13">
        <f t="shared" si="6"/>
        <v>0</v>
      </c>
      <c r="G86" s="13">
        <f t="shared" si="7"/>
        <v>0</v>
      </c>
      <c r="H86" s="13">
        <f t="shared" si="14"/>
        <v>0.09144710680442013</v>
      </c>
      <c r="I86" s="13">
        <f t="shared" si="8"/>
        <v>0.004581079587875944</v>
      </c>
      <c r="J86" s="13">
        <f t="shared" si="15"/>
        <v>0.004581079587875944</v>
      </c>
      <c r="K86" s="14">
        <f t="shared" si="10"/>
        <v>0.025867829406206164</v>
      </c>
      <c r="L86" s="13">
        <f aca="true" t="shared" si="16" ref="L86:L149">+L85+($B$8*((K85+K86)-(2*L85)))</f>
        <v>0.023648870782641735</v>
      </c>
      <c r="M86" s="20">
        <f t="shared" si="11"/>
        <v>164.21028245540612</v>
      </c>
      <c r="N86" s="23"/>
      <c r="T86" s="27"/>
      <c r="U86" s="27"/>
      <c r="V86" s="27"/>
    </row>
    <row r="87" spans="1:22" ht="12.75">
      <c r="A87">
        <f t="shared" si="12"/>
        <v>65</v>
      </c>
      <c r="B87">
        <f t="shared" si="3"/>
        <v>390</v>
      </c>
      <c r="C87" s="31">
        <v>0.006399999999999989</v>
      </c>
      <c r="D87" s="13">
        <f t="shared" si="4"/>
        <v>0.006399999999999989</v>
      </c>
      <c r="E87" s="13">
        <f t="shared" si="13"/>
        <v>0.237</v>
      </c>
      <c r="F87" s="13">
        <f t="shared" si="6"/>
        <v>0</v>
      </c>
      <c r="G87" s="13">
        <f t="shared" si="7"/>
        <v>0</v>
      </c>
      <c r="H87" s="13">
        <f t="shared" si="14"/>
        <v>0.09615630719732962</v>
      </c>
      <c r="I87" s="13">
        <f t="shared" si="8"/>
        <v>0.004709200392909493</v>
      </c>
      <c r="J87" s="13">
        <f t="shared" si="15"/>
        <v>0.004709200392909493</v>
      </c>
      <c r="K87" s="14">
        <f t="shared" si="10"/>
        <v>0.026591284885295607</v>
      </c>
      <c r="L87" s="13">
        <f t="shared" si="16"/>
        <v>0.024509099570344785</v>
      </c>
      <c r="M87" s="20">
        <f t="shared" si="11"/>
        <v>173.03355830073025</v>
      </c>
      <c r="N87" s="23"/>
      <c r="T87" s="27"/>
      <c r="U87" s="27"/>
      <c r="V87" s="27"/>
    </row>
    <row r="88" spans="1:22" ht="12.75">
      <c r="A88">
        <f t="shared" si="12"/>
        <v>66</v>
      </c>
      <c r="B88">
        <f aca="true" t="shared" si="17" ref="B88:B151">+(A88)*$B$6</f>
        <v>396</v>
      </c>
      <c r="C88" s="31">
        <v>0.005900000000000016</v>
      </c>
      <c r="D88" s="13">
        <f aca="true" t="shared" si="18" ref="D88:D151">+C88*$B$5</f>
        <v>0.005900000000000016</v>
      </c>
      <c r="E88" s="13">
        <f t="shared" si="13"/>
        <v>0.2429</v>
      </c>
      <c r="F88" s="13">
        <f aca="true" t="shared" si="19" ref="F88:F151">IF(E88&lt;$B$13,0,((E88-$B$13)^2)/(E88+0.8*$B$12))</f>
        <v>0</v>
      </c>
      <c r="G88" s="13">
        <f aca="true" t="shared" si="20" ref="G88:G151">+F88-F87</f>
        <v>0</v>
      </c>
      <c r="H88" s="13">
        <f t="shared" si="14"/>
        <v>0.10054480396848704</v>
      </c>
      <c r="I88" s="13">
        <f aca="true" t="shared" si="21" ref="I88:I151">+H88-H87</f>
        <v>0.004388496771157421</v>
      </c>
      <c r="J88" s="13">
        <f t="shared" si="15"/>
        <v>0.004388496771157421</v>
      </c>
      <c r="K88" s="14">
        <f aca="true" t="shared" si="22" ref="K88:K151">+(60.5*J88*$B$4)/$B$6</f>
        <v>0.024780378434468908</v>
      </c>
      <c r="L88" s="13">
        <f t="shared" si="16"/>
        <v>0.02490134360019061</v>
      </c>
      <c r="M88" s="20">
        <f aca="true" t="shared" si="23" ref="M88:M151">+L88*$B$6*60+M87</f>
        <v>181.99804199679886</v>
      </c>
      <c r="N88" s="23"/>
      <c r="T88" s="27"/>
      <c r="U88" s="27"/>
      <c r="V88" s="27"/>
    </row>
    <row r="89" spans="1:22" ht="12.75">
      <c r="A89">
        <f t="shared" si="12"/>
        <v>67</v>
      </c>
      <c r="B89">
        <f t="shared" si="17"/>
        <v>402</v>
      </c>
      <c r="C89" s="31">
        <v>0.005899999999999989</v>
      </c>
      <c r="D89" s="13">
        <f t="shared" si="18"/>
        <v>0.005899999999999989</v>
      </c>
      <c r="E89" s="13">
        <f t="shared" si="13"/>
        <v>0.2488</v>
      </c>
      <c r="F89" s="13">
        <f t="shared" si="19"/>
        <v>2.091887570101361E-06</v>
      </c>
      <c r="G89" s="13">
        <f t="shared" si="20"/>
        <v>2.091887570101361E-06</v>
      </c>
      <c r="H89" s="13">
        <f t="shared" si="14"/>
        <v>0.10497658450519165</v>
      </c>
      <c r="I89" s="13">
        <f t="shared" si="21"/>
        <v>0.004431780536704608</v>
      </c>
      <c r="J89" s="13">
        <f t="shared" si="15"/>
        <v>0.004431780536704608</v>
      </c>
      <c r="K89" s="14">
        <f t="shared" si="22"/>
        <v>0.025024787430592017</v>
      </c>
      <c r="L89" s="13">
        <f t="shared" si="16"/>
        <v>0.02490175671097056</v>
      </c>
      <c r="M89" s="20">
        <f t="shared" si="23"/>
        <v>190.96267441274827</v>
      </c>
      <c r="N89" s="23"/>
      <c r="T89" s="27"/>
      <c r="U89" s="27"/>
      <c r="V89" s="27"/>
    </row>
    <row r="90" spans="1:22" ht="12.75">
      <c r="A90">
        <f t="shared" si="12"/>
        <v>68</v>
      </c>
      <c r="B90">
        <f t="shared" si="17"/>
        <v>408</v>
      </c>
      <c r="C90" s="31">
        <v>0.006100000000000022</v>
      </c>
      <c r="D90" s="13">
        <f t="shared" si="18"/>
        <v>0.006100000000000022</v>
      </c>
      <c r="E90" s="13">
        <f t="shared" si="13"/>
        <v>0.2549</v>
      </c>
      <c r="F90" s="13">
        <f t="shared" si="19"/>
        <v>4.778501718834646E-05</v>
      </c>
      <c r="G90" s="13">
        <f t="shared" si="20"/>
        <v>4.56931296182451E-05</v>
      </c>
      <c r="H90" s="13">
        <f t="shared" si="14"/>
        <v>0.10960215631262055</v>
      </c>
      <c r="I90" s="13">
        <f t="shared" si="21"/>
        <v>0.0046255718074288965</v>
      </c>
      <c r="J90" s="13">
        <f t="shared" si="15"/>
        <v>0.0046255718074288965</v>
      </c>
      <c r="K90" s="14">
        <f t="shared" si="22"/>
        <v>0.026119062139281835</v>
      </c>
      <c r="L90" s="13">
        <f t="shared" si="16"/>
        <v>0.02512514606895935</v>
      </c>
      <c r="M90" s="20">
        <f t="shared" si="23"/>
        <v>200.00772699757363</v>
      </c>
      <c r="N90" s="23"/>
      <c r="T90" s="27"/>
      <c r="U90" s="27"/>
      <c r="V90" s="27"/>
    </row>
    <row r="91" spans="1:22" ht="12.75">
      <c r="A91">
        <f t="shared" si="12"/>
        <v>69</v>
      </c>
      <c r="B91">
        <f t="shared" si="17"/>
        <v>414</v>
      </c>
      <c r="C91" s="31">
        <v>0.006399999999999961</v>
      </c>
      <c r="D91" s="13">
        <f t="shared" si="18"/>
        <v>0.006399999999999961</v>
      </c>
      <c r="E91" s="13">
        <f t="shared" si="13"/>
        <v>0.2613</v>
      </c>
      <c r="F91" s="13">
        <f t="shared" si="19"/>
        <v>0.0001592426922037322</v>
      </c>
      <c r="G91" s="13">
        <f t="shared" si="20"/>
        <v>0.00011145767501538574</v>
      </c>
      <c r="H91" s="13">
        <f t="shared" si="14"/>
        <v>0.11450076010811662</v>
      </c>
      <c r="I91" s="13">
        <f t="shared" si="21"/>
        <v>0.004898603795496073</v>
      </c>
      <c r="J91" s="13">
        <f t="shared" si="15"/>
        <v>0.004898603795496073</v>
      </c>
      <c r="K91" s="14">
        <f t="shared" si="22"/>
        <v>0.027660782765234496</v>
      </c>
      <c r="L91" s="13">
        <f t="shared" si="16"/>
        <v>0.025713404863392287</v>
      </c>
      <c r="M91" s="20">
        <f t="shared" si="23"/>
        <v>209.26455274839486</v>
      </c>
      <c r="N91" s="23"/>
      <c r="T91" s="27"/>
      <c r="U91" s="27"/>
      <c r="V91" s="27"/>
    </row>
    <row r="92" spans="1:22" ht="12.75">
      <c r="A92">
        <f t="shared" si="12"/>
        <v>70</v>
      </c>
      <c r="B92">
        <f t="shared" si="17"/>
        <v>420</v>
      </c>
      <c r="C92" s="31">
        <v>0.006700000000000039</v>
      </c>
      <c r="D92" s="13">
        <f t="shared" si="18"/>
        <v>0.006700000000000039</v>
      </c>
      <c r="E92" s="13">
        <f t="shared" si="13"/>
        <v>0.268</v>
      </c>
      <c r="F92" s="13">
        <f t="shared" si="19"/>
        <v>0.00034454678674507994</v>
      </c>
      <c r="G92" s="13">
        <f t="shared" si="20"/>
        <v>0.00018530409454134775</v>
      </c>
      <c r="H92" s="13">
        <f t="shared" si="14"/>
        <v>0.11967672974925359</v>
      </c>
      <c r="I92" s="13">
        <f t="shared" si="21"/>
        <v>0.0051759696411369654</v>
      </c>
      <c r="J92" s="13">
        <f t="shared" si="15"/>
        <v>0.0051759696411369654</v>
      </c>
      <c r="K92" s="14">
        <f t="shared" si="22"/>
        <v>0.029226975240286737</v>
      </c>
      <c r="L92" s="13">
        <f t="shared" si="16"/>
        <v>0.026623562909848398</v>
      </c>
      <c r="M92" s="20">
        <f t="shared" si="23"/>
        <v>218.8490353959403</v>
      </c>
      <c r="N92" s="23"/>
      <c r="T92" s="27"/>
      <c r="U92" s="27"/>
      <c r="V92" s="27"/>
    </row>
    <row r="93" spans="1:22" ht="12.75">
      <c r="A93">
        <f t="shared" si="12"/>
        <v>71</v>
      </c>
      <c r="B93">
        <f t="shared" si="17"/>
        <v>426</v>
      </c>
      <c r="C93" s="31">
        <v>0.007199999999999984</v>
      </c>
      <c r="D93" s="13">
        <f t="shared" si="18"/>
        <v>0.007199999999999984</v>
      </c>
      <c r="E93" s="13">
        <f t="shared" si="13"/>
        <v>0.2752</v>
      </c>
      <c r="F93" s="13">
        <f t="shared" si="19"/>
        <v>0.0006206691200771108</v>
      </c>
      <c r="G93" s="13">
        <f t="shared" si="20"/>
        <v>0.0002761223333320309</v>
      </c>
      <c r="H93" s="13">
        <f t="shared" si="14"/>
        <v>0.12529088532642735</v>
      </c>
      <c r="I93" s="13">
        <f t="shared" si="21"/>
        <v>0.005614155577173763</v>
      </c>
      <c r="J93" s="13">
        <f t="shared" si="15"/>
        <v>0.005614155577173763</v>
      </c>
      <c r="K93" s="14">
        <f t="shared" si="22"/>
        <v>0.03170126515910785</v>
      </c>
      <c r="L93" s="13">
        <f t="shared" si="16"/>
        <v>0.027903748673131362</v>
      </c>
      <c r="M93" s="20">
        <f t="shared" si="23"/>
        <v>228.89438491826758</v>
      </c>
      <c r="N93" s="23"/>
      <c r="T93" s="27"/>
      <c r="U93" s="27"/>
      <c r="V93" s="27"/>
    </row>
    <row r="94" spans="1:22" ht="12.75">
      <c r="A94">
        <f t="shared" si="12"/>
        <v>72</v>
      </c>
      <c r="B94">
        <f t="shared" si="17"/>
        <v>432</v>
      </c>
      <c r="C94" s="31">
        <v>0.007699999999999985</v>
      </c>
      <c r="D94" s="13">
        <f t="shared" si="18"/>
        <v>0.007699999999999985</v>
      </c>
      <c r="E94" s="13">
        <f t="shared" si="13"/>
        <v>0.2829</v>
      </c>
      <c r="F94" s="13">
        <f t="shared" si="19"/>
        <v>0.0010027270045265832</v>
      </c>
      <c r="G94" s="13">
        <f t="shared" si="20"/>
        <v>0.0003820578844494724</v>
      </c>
      <c r="H94" s="13">
        <f t="shared" si="14"/>
        <v>0.13135155099744425</v>
      </c>
      <c r="I94" s="13">
        <f t="shared" si="21"/>
        <v>0.006060665671016902</v>
      </c>
      <c r="J94" s="13">
        <f t="shared" si="15"/>
        <v>0.006060665671016902</v>
      </c>
      <c r="K94" s="14">
        <f t="shared" si="22"/>
        <v>0.034222558822342104</v>
      </c>
      <c r="L94" s="13">
        <f t="shared" si="16"/>
        <v>0.029589803112329234</v>
      </c>
      <c r="M94" s="20">
        <f t="shared" si="23"/>
        <v>239.5467140387061</v>
      </c>
      <c r="N94" s="23"/>
      <c r="T94" s="27"/>
      <c r="U94" s="27"/>
      <c r="V94" s="27"/>
    </row>
    <row r="95" spans="1:22" ht="12.75">
      <c r="A95">
        <f t="shared" si="12"/>
        <v>73</v>
      </c>
      <c r="B95">
        <f t="shared" si="17"/>
        <v>438</v>
      </c>
      <c r="C95" s="31">
        <v>0.00830000000000003</v>
      </c>
      <c r="D95" s="13">
        <f t="shared" si="18"/>
        <v>0.00830000000000003</v>
      </c>
      <c r="E95" s="13">
        <f t="shared" si="13"/>
        <v>0.2912</v>
      </c>
      <c r="F95" s="13">
        <f t="shared" si="19"/>
        <v>0.0015131605451611178</v>
      </c>
      <c r="G95" s="13">
        <f t="shared" si="20"/>
        <v>0.0005104335406345346</v>
      </c>
      <c r="H95" s="13">
        <f t="shared" si="14"/>
        <v>0.1379466883290176</v>
      </c>
      <c r="I95" s="13">
        <f t="shared" si="21"/>
        <v>0.006595137331573353</v>
      </c>
      <c r="J95" s="13">
        <f t="shared" si="15"/>
        <v>0.006595137331573353</v>
      </c>
      <c r="K95" s="14">
        <f t="shared" si="22"/>
        <v>0.037240542132284206</v>
      </c>
      <c r="L95" s="13">
        <f t="shared" si="16"/>
        <v>0.03163705223399054</v>
      </c>
      <c r="M95" s="20">
        <f t="shared" si="23"/>
        <v>250.9360528429427</v>
      </c>
      <c r="N95" s="23"/>
      <c r="T95" s="27"/>
      <c r="U95" s="27"/>
      <c r="V95" s="27"/>
    </row>
    <row r="96" spans="1:22" ht="12.75">
      <c r="A96">
        <f t="shared" si="12"/>
        <v>74</v>
      </c>
      <c r="B96">
        <f t="shared" si="17"/>
        <v>444</v>
      </c>
      <c r="C96" s="31">
        <v>0.009000000000000008</v>
      </c>
      <c r="D96" s="13">
        <f t="shared" si="18"/>
        <v>0.009000000000000008</v>
      </c>
      <c r="E96" s="13">
        <f t="shared" si="13"/>
        <v>0.3002</v>
      </c>
      <c r="F96" s="13">
        <f t="shared" si="19"/>
        <v>0.0021800087448592092</v>
      </c>
      <c r="G96" s="13">
        <f t="shared" si="20"/>
        <v>0.0006668481996980914</v>
      </c>
      <c r="H96" s="13">
        <f t="shared" si="14"/>
        <v>0.14516704740073572</v>
      </c>
      <c r="I96" s="13">
        <f t="shared" si="21"/>
        <v>0.007220359071718113</v>
      </c>
      <c r="J96" s="13">
        <f>+($B$10/$B$4)*G96+(($F$10/$B$4)*I96)</f>
        <v>0.007220359071718113</v>
      </c>
      <c r="K96" s="14">
        <f t="shared" si="22"/>
        <v>0.04077096089163495</v>
      </c>
      <c r="L96" s="13">
        <f t="shared" si="16"/>
        <v>0.034093285326646884</v>
      </c>
      <c r="M96" s="20">
        <f t="shared" si="23"/>
        <v>263.20963556053556</v>
      </c>
      <c r="N96" s="23"/>
      <c r="T96" s="27"/>
      <c r="U96" s="27"/>
      <c r="V96" s="27"/>
    </row>
    <row r="97" spans="1:22" ht="12.75">
      <c r="A97">
        <f t="shared" si="12"/>
        <v>75</v>
      </c>
      <c r="B97">
        <f t="shared" si="17"/>
        <v>450</v>
      </c>
      <c r="C97" s="31">
        <v>0.009799999999999975</v>
      </c>
      <c r="D97" s="13">
        <f t="shared" si="18"/>
        <v>0.009799999999999975</v>
      </c>
      <c r="E97" s="13">
        <f t="shared" si="13"/>
        <v>0.31</v>
      </c>
      <c r="F97" s="13">
        <f t="shared" si="19"/>
        <v>0.003037479428938569</v>
      </c>
      <c r="G97" s="13">
        <f t="shared" si="20"/>
        <v>0.0008574706840793599</v>
      </c>
      <c r="H97" s="13">
        <f t="shared" si="14"/>
        <v>0.15310619461238578</v>
      </c>
      <c r="I97" s="13">
        <f t="shared" si="21"/>
        <v>0.007939147211650066</v>
      </c>
      <c r="J97" s="13">
        <f t="shared" si="15"/>
        <v>0.007939147211650066</v>
      </c>
      <c r="K97" s="14">
        <f t="shared" si="22"/>
        <v>0.04482971792178405</v>
      </c>
      <c r="L97" s="13">
        <f t="shared" si="16"/>
        <v>0.036995636686667756</v>
      </c>
      <c r="M97" s="20">
        <f t="shared" si="23"/>
        <v>276.52806476773594</v>
      </c>
      <c r="N97" s="23"/>
      <c r="T97" s="27"/>
      <c r="U97" s="27"/>
      <c r="V97" s="27"/>
    </row>
    <row r="98" spans="1:22" ht="12.75">
      <c r="A98">
        <f t="shared" si="12"/>
        <v>76</v>
      </c>
      <c r="B98">
        <f t="shared" si="17"/>
        <v>456</v>
      </c>
      <c r="C98" s="31">
        <v>0.021399999999999975</v>
      </c>
      <c r="D98" s="13">
        <f t="shared" si="18"/>
        <v>0.021399999999999975</v>
      </c>
      <c r="E98" s="13">
        <f t="shared" si="13"/>
        <v>0.3314</v>
      </c>
      <c r="F98" s="13">
        <f t="shared" si="19"/>
        <v>0.005371418662568392</v>
      </c>
      <c r="G98" s="13">
        <f t="shared" si="20"/>
        <v>0.0023339392336298227</v>
      </c>
      <c r="H98" s="13">
        <f t="shared" si="14"/>
        <v>0.17069899635545063</v>
      </c>
      <c r="I98" s="13">
        <f t="shared" si="21"/>
        <v>0.01759280174306485</v>
      </c>
      <c r="J98" s="13">
        <f t="shared" si="15"/>
        <v>0.01759280174306485</v>
      </c>
      <c r="K98" s="14">
        <f t="shared" si="22"/>
        <v>0.09934068717583953</v>
      </c>
      <c r="L98" s="13">
        <f t="shared" si="16"/>
        <v>0.048692158640715764</v>
      </c>
      <c r="M98" s="20">
        <f t="shared" si="23"/>
        <v>294.0572418783936</v>
      </c>
      <c r="N98" s="23"/>
      <c r="T98" s="27"/>
      <c r="U98" s="27"/>
      <c r="V98" s="27"/>
    </row>
    <row r="99" spans="1:22" ht="12.75">
      <c r="A99">
        <f t="shared" si="12"/>
        <v>77</v>
      </c>
      <c r="B99">
        <f t="shared" si="17"/>
        <v>462</v>
      </c>
      <c r="C99" s="31">
        <v>0.023300000000000043</v>
      </c>
      <c r="D99" s="13">
        <f t="shared" si="18"/>
        <v>0.023300000000000043</v>
      </c>
      <c r="E99" s="13">
        <f t="shared" si="13"/>
        <v>0.3547</v>
      </c>
      <c r="F99" s="13">
        <f t="shared" si="19"/>
        <v>0.008603269070405851</v>
      </c>
      <c r="G99" s="13">
        <f t="shared" si="20"/>
        <v>0.0032318504078374596</v>
      </c>
      <c r="H99" s="13">
        <f t="shared" si="14"/>
        <v>0.19021150510676502</v>
      </c>
      <c r="I99" s="13">
        <f t="shared" si="21"/>
        <v>0.019512508751314384</v>
      </c>
      <c r="J99" s="13">
        <f t="shared" si="15"/>
        <v>0.019512508751314384</v>
      </c>
      <c r="K99" s="14">
        <f t="shared" si="22"/>
        <v>0.11018063274908857</v>
      </c>
      <c r="L99" s="13">
        <f t="shared" si="16"/>
        <v>0.06738165908129853</v>
      </c>
      <c r="M99" s="20">
        <f t="shared" si="23"/>
        <v>318.31463914766107</v>
      </c>
      <c r="N99" s="23"/>
      <c r="T99" s="27"/>
      <c r="U99" s="27"/>
      <c r="V99" s="27"/>
    </row>
    <row r="100" spans="1:22" ht="12.75">
      <c r="A100">
        <f t="shared" si="12"/>
        <v>78</v>
      </c>
      <c r="B100">
        <f t="shared" si="17"/>
        <v>468</v>
      </c>
      <c r="C100" s="31">
        <v>0.02410000000000001</v>
      </c>
      <c r="D100" s="13">
        <f t="shared" si="18"/>
        <v>0.02410000000000001</v>
      </c>
      <c r="E100" s="13">
        <f t="shared" si="13"/>
        <v>0.3788</v>
      </c>
      <c r="F100" s="13">
        <f t="shared" si="19"/>
        <v>0.012665531817346084</v>
      </c>
      <c r="G100" s="13">
        <f t="shared" si="20"/>
        <v>0.004062262746940232</v>
      </c>
      <c r="H100" s="13">
        <f t="shared" si="14"/>
        <v>0.21073653347970833</v>
      </c>
      <c r="I100" s="13">
        <f t="shared" si="21"/>
        <v>0.020525028372943316</v>
      </c>
      <c r="J100" s="13">
        <f t="shared" si="15"/>
        <v>0.020525028372943316</v>
      </c>
      <c r="K100" s="14">
        <f t="shared" si="22"/>
        <v>0.1158979935458866</v>
      </c>
      <c r="L100" s="13">
        <f t="shared" si="16"/>
        <v>0.08260087710336154</v>
      </c>
      <c r="M100" s="20">
        <f t="shared" si="23"/>
        <v>348.0509549048712</v>
      </c>
      <c r="N100" s="23"/>
      <c r="T100" s="27"/>
      <c r="U100" s="27"/>
      <c r="V100" s="27"/>
    </row>
    <row r="101" spans="1:22" ht="12.75">
      <c r="A101">
        <f t="shared" si="12"/>
        <v>79</v>
      </c>
      <c r="B101">
        <f t="shared" si="17"/>
        <v>474</v>
      </c>
      <c r="C101" s="31">
        <v>0.023799999999999988</v>
      </c>
      <c r="D101" s="13">
        <f t="shared" si="18"/>
        <v>0.023799999999999988</v>
      </c>
      <c r="E101" s="13">
        <f t="shared" si="13"/>
        <v>0.4026</v>
      </c>
      <c r="F101" s="13">
        <f t="shared" si="19"/>
        <v>0.01735847198037821</v>
      </c>
      <c r="G101" s="13">
        <f t="shared" si="20"/>
        <v>0.004692940163032126</v>
      </c>
      <c r="H101" s="13">
        <f t="shared" si="14"/>
        <v>0.23130491474358317</v>
      </c>
      <c r="I101" s="13">
        <f t="shared" si="21"/>
        <v>0.020568381263874835</v>
      </c>
      <c r="J101" s="13">
        <f t="shared" si="15"/>
        <v>0.020568381263874835</v>
      </c>
      <c r="K101" s="14">
        <f t="shared" si="22"/>
        <v>0.11614279287001324</v>
      </c>
      <c r="L101" s="13">
        <f t="shared" si="16"/>
        <v>0.093740715804891</v>
      </c>
      <c r="M101" s="20">
        <f t="shared" si="23"/>
        <v>381.79761259463197</v>
      </c>
      <c r="N101" s="23"/>
      <c r="T101" s="27"/>
      <c r="U101" s="27"/>
      <c r="V101" s="27"/>
    </row>
    <row r="102" spans="1:22" ht="12.75">
      <c r="A102">
        <f t="shared" si="12"/>
        <v>80</v>
      </c>
      <c r="B102">
        <f t="shared" si="17"/>
        <v>480</v>
      </c>
      <c r="C102" s="31">
        <v>0.022399999999999975</v>
      </c>
      <c r="D102" s="13">
        <f t="shared" si="18"/>
        <v>0.022399999999999975</v>
      </c>
      <c r="E102" s="13">
        <f t="shared" si="13"/>
        <v>0.425</v>
      </c>
      <c r="F102" s="13">
        <f t="shared" si="19"/>
        <v>0.02236302203211607</v>
      </c>
      <c r="G102" s="13">
        <f t="shared" si="20"/>
        <v>0.0050045500517378605</v>
      </c>
      <c r="H102" s="13">
        <f t="shared" si="14"/>
        <v>0.250902260297007</v>
      </c>
      <c r="I102" s="13">
        <f t="shared" si="21"/>
        <v>0.01959734555342385</v>
      </c>
      <c r="J102" s="13">
        <f t="shared" si="15"/>
        <v>0.01959734555342385</v>
      </c>
      <c r="K102" s="14">
        <f t="shared" si="22"/>
        <v>0.11065967789166668</v>
      </c>
      <c r="L102" s="13">
        <f t="shared" si="16"/>
        <v>0.10029422233020732</v>
      </c>
      <c r="M102" s="20">
        <f t="shared" si="23"/>
        <v>417.9035326335066</v>
      </c>
      <c r="N102" s="23"/>
      <c r="T102" s="27"/>
      <c r="U102" s="27"/>
      <c r="V102" s="27"/>
    </row>
    <row r="103" spans="1:22" ht="12.75">
      <c r="A103">
        <f t="shared" si="12"/>
        <v>81</v>
      </c>
      <c r="B103">
        <f t="shared" si="17"/>
        <v>486</v>
      </c>
      <c r="C103" s="31">
        <v>0.014400000000000024</v>
      </c>
      <c r="D103" s="13">
        <f t="shared" si="18"/>
        <v>0.014400000000000024</v>
      </c>
      <c r="E103" s="13">
        <f t="shared" si="13"/>
        <v>0.4394</v>
      </c>
      <c r="F103" s="13">
        <f t="shared" si="19"/>
        <v>0.025868383602354283</v>
      </c>
      <c r="G103" s="13">
        <f t="shared" si="20"/>
        <v>0.003505361570238213</v>
      </c>
      <c r="H103" s="13">
        <f t="shared" si="14"/>
        <v>0.26361056981778996</v>
      </c>
      <c r="I103" s="13">
        <f t="shared" si="21"/>
        <v>0.012708309520782946</v>
      </c>
      <c r="J103" s="13">
        <f t="shared" si="15"/>
        <v>0.012708309520782946</v>
      </c>
      <c r="K103" s="14">
        <f t="shared" si="22"/>
        <v>0.07175958776068771</v>
      </c>
      <c r="L103" s="13">
        <f t="shared" si="16"/>
        <v>0.09726602582886394</v>
      </c>
      <c r="M103" s="20">
        <f t="shared" si="23"/>
        <v>452.9193019318976</v>
      </c>
      <c r="N103" s="23"/>
      <c r="T103" s="27"/>
      <c r="U103" s="27"/>
      <c r="V103" s="27"/>
    </row>
    <row r="104" spans="1:22" ht="12.75">
      <c r="A104">
        <f t="shared" si="12"/>
        <v>82</v>
      </c>
      <c r="B104">
        <f t="shared" si="17"/>
        <v>492</v>
      </c>
      <c r="C104" s="31">
        <v>0.012299999999999978</v>
      </c>
      <c r="D104" s="13">
        <f t="shared" si="18"/>
        <v>0.012299999999999978</v>
      </c>
      <c r="E104" s="13">
        <f t="shared" si="13"/>
        <v>0.4517</v>
      </c>
      <c r="F104" s="13">
        <f t="shared" si="19"/>
        <v>0.02903503675228725</v>
      </c>
      <c r="G104" s="13">
        <f t="shared" si="20"/>
        <v>0.0031666531499329673</v>
      </c>
      <c r="H104" s="13">
        <f t="shared" si="14"/>
        <v>0.2745283212612369</v>
      </c>
      <c r="I104" s="13">
        <f t="shared" si="21"/>
        <v>0.010917751443446921</v>
      </c>
      <c r="J104" s="13">
        <f t="shared" si="15"/>
        <v>0.010917751443446921</v>
      </c>
      <c r="K104" s="14">
        <f t="shared" si="22"/>
        <v>0.06164890315066362</v>
      </c>
      <c r="L104" s="13">
        <f t="shared" si="16"/>
        <v>0.08707876570446785</v>
      </c>
      <c r="M104" s="20">
        <f t="shared" si="23"/>
        <v>484.2676575855061</v>
      </c>
      <c r="N104" s="23"/>
      <c r="T104" s="27"/>
      <c r="U104" s="27"/>
      <c r="V104" s="27"/>
    </row>
    <row r="105" spans="1:22" ht="12.75">
      <c r="A105">
        <f t="shared" si="12"/>
        <v>83</v>
      </c>
      <c r="B105">
        <f t="shared" si="17"/>
        <v>498</v>
      </c>
      <c r="C105" s="31">
        <v>0.010599999999999998</v>
      </c>
      <c r="D105" s="13">
        <f t="shared" si="18"/>
        <v>0.010599999999999998</v>
      </c>
      <c r="E105" s="13">
        <f t="shared" si="13"/>
        <v>0.4623</v>
      </c>
      <c r="F105" s="13">
        <f t="shared" si="19"/>
        <v>0.031888238984573145</v>
      </c>
      <c r="G105" s="13">
        <f t="shared" si="20"/>
        <v>0.0028532022322858945</v>
      </c>
      <c r="H105" s="13">
        <f t="shared" si="14"/>
        <v>0.28398072153713133</v>
      </c>
      <c r="I105" s="13">
        <f t="shared" si="21"/>
        <v>0.009452400275894446</v>
      </c>
      <c r="J105" s="13">
        <f t="shared" si="15"/>
        <v>0.009452400275894446</v>
      </c>
      <c r="K105" s="14">
        <f t="shared" si="22"/>
        <v>0.05337455355788398</v>
      </c>
      <c r="L105" s="13">
        <f t="shared" si="16"/>
        <v>0.0772230865877365</v>
      </c>
      <c r="M105" s="20">
        <f t="shared" si="23"/>
        <v>512.0679687570912</v>
      </c>
      <c r="N105" s="23"/>
      <c r="T105" s="27"/>
      <c r="U105" s="27"/>
      <c r="V105" s="27"/>
    </row>
    <row r="106" spans="1:22" ht="12.75">
      <c r="A106">
        <f t="shared" si="12"/>
        <v>84</v>
      </c>
      <c r="B106">
        <f t="shared" si="17"/>
        <v>504</v>
      </c>
      <c r="C106" s="31">
        <v>0.00930000000000003</v>
      </c>
      <c r="D106" s="13">
        <f t="shared" si="18"/>
        <v>0.00930000000000003</v>
      </c>
      <c r="E106" s="13">
        <f t="shared" si="13"/>
        <v>0.4716</v>
      </c>
      <c r="F106" s="13">
        <f t="shared" si="19"/>
        <v>0.03448413730292742</v>
      </c>
      <c r="G106" s="13">
        <f t="shared" si="20"/>
        <v>0.0025958983183542728</v>
      </c>
      <c r="H106" s="13">
        <f t="shared" si="14"/>
        <v>0.29230542532117465</v>
      </c>
      <c r="I106" s="13">
        <f t="shared" si="21"/>
        <v>0.008324703784043319</v>
      </c>
      <c r="J106" s="13">
        <f t="shared" si="15"/>
        <v>0.008324703784043319</v>
      </c>
      <c r="K106" s="14">
        <f t="shared" si="22"/>
        <v>0.047006827367231274</v>
      </c>
      <c r="L106" s="13">
        <f t="shared" si="16"/>
        <v>0.06821228787934354</v>
      </c>
      <c r="M106" s="20">
        <f t="shared" si="23"/>
        <v>536.6243923936548</v>
      </c>
      <c r="N106" s="23"/>
      <c r="T106" s="27"/>
      <c r="U106" s="27"/>
      <c r="V106" s="27"/>
    </row>
    <row r="107" spans="1:22" ht="12.75">
      <c r="A107">
        <f t="shared" si="12"/>
        <v>85</v>
      </c>
      <c r="B107">
        <f t="shared" si="17"/>
        <v>510</v>
      </c>
      <c r="C107" s="31">
        <v>0.008399999999999963</v>
      </c>
      <c r="D107" s="13">
        <f t="shared" si="18"/>
        <v>0.008399999999999963</v>
      </c>
      <c r="E107" s="13">
        <f t="shared" si="13"/>
        <v>0.48</v>
      </c>
      <c r="F107" s="13">
        <f t="shared" si="19"/>
        <v>0.03690179197667535</v>
      </c>
      <c r="G107" s="13">
        <f t="shared" si="20"/>
        <v>0.0024176546737479307</v>
      </c>
      <c r="H107" s="13">
        <f t="shared" si="14"/>
        <v>0.2998487516834146</v>
      </c>
      <c r="I107" s="13">
        <f t="shared" si="21"/>
        <v>0.007543326362239977</v>
      </c>
      <c r="J107" s="13">
        <f t="shared" si="15"/>
        <v>0.007543326362239977</v>
      </c>
      <c r="K107" s="14">
        <f t="shared" si="22"/>
        <v>0.04259464952544841</v>
      </c>
      <c r="L107" s="13">
        <f t="shared" si="16"/>
        <v>0.060408438068342306</v>
      </c>
      <c r="M107" s="20">
        <f t="shared" si="23"/>
        <v>558.3714300982581</v>
      </c>
      <c r="N107" s="23"/>
      <c r="T107" s="27"/>
      <c r="U107" s="27"/>
      <c r="V107" s="27"/>
    </row>
    <row r="108" spans="1:22" ht="12.75">
      <c r="A108">
        <f t="shared" si="12"/>
        <v>86</v>
      </c>
      <c r="B108">
        <f t="shared" si="17"/>
        <v>516</v>
      </c>
      <c r="C108" s="31">
        <v>0.009000000000000008</v>
      </c>
      <c r="D108" s="13">
        <f t="shared" si="18"/>
        <v>0.009000000000000008</v>
      </c>
      <c r="E108" s="13">
        <f t="shared" si="13"/>
        <v>0.489</v>
      </c>
      <c r="F108" s="13">
        <f t="shared" si="19"/>
        <v>0.03956760705279767</v>
      </c>
      <c r="G108" s="13">
        <f t="shared" si="20"/>
        <v>0.0026658150761223187</v>
      </c>
      <c r="H108" s="13">
        <f t="shared" si="14"/>
        <v>0.30795537226811515</v>
      </c>
      <c r="I108" s="13">
        <f t="shared" si="21"/>
        <v>0.008106620584700519</v>
      </c>
      <c r="J108" s="13">
        <f t="shared" si="15"/>
        <v>0.008106620584700519</v>
      </c>
      <c r="K108" s="14">
        <f t="shared" si="22"/>
        <v>0.04577538423494226</v>
      </c>
      <c r="L108" s="13">
        <f t="shared" si="16"/>
        <v>0.05500063100562665</v>
      </c>
      <c r="M108" s="20">
        <f t="shared" si="23"/>
        <v>578.1716572602837</v>
      </c>
      <c r="N108" s="23"/>
      <c r="T108" s="27"/>
      <c r="U108" s="27"/>
      <c r="V108" s="27"/>
    </row>
    <row r="109" spans="1:22" ht="12.75">
      <c r="A109">
        <f t="shared" si="12"/>
        <v>87</v>
      </c>
      <c r="B109">
        <f t="shared" si="17"/>
        <v>522</v>
      </c>
      <c r="C109" s="31">
        <v>0.008500000000000008</v>
      </c>
      <c r="D109" s="13">
        <f t="shared" si="18"/>
        <v>0.008500000000000008</v>
      </c>
      <c r="E109" s="13">
        <f t="shared" si="13"/>
        <v>0.4975</v>
      </c>
      <c r="F109" s="13">
        <f t="shared" si="19"/>
        <v>0.042155759650666216</v>
      </c>
      <c r="G109" s="13">
        <f t="shared" si="20"/>
        <v>0.0025881525978685496</v>
      </c>
      <c r="H109" s="13">
        <f t="shared" si="14"/>
        <v>0.3156339712164691</v>
      </c>
      <c r="I109" s="13">
        <f t="shared" si="21"/>
        <v>0.007678598948353932</v>
      </c>
      <c r="J109" s="13">
        <f t="shared" si="15"/>
        <v>0.007678598948353932</v>
      </c>
      <c r="K109" s="14">
        <f t="shared" si="22"/>
        <v>0.04335848872837187</v>
      </c>
      <c r="L109" s="13">
        <f t="shared" si="16"/>
        <v>0.05152273283097012</v>
      </c>
      <c r="M109" s="20">
        <f t="shared" si="23"/>
        <v>596.719841079433</v>
      </c>
      <c r="N109" s="23"/>
      <c r="T109" s="27"/>
      <c r="U109" s="27"/>
      <c r="V109" s="27"/>
    </row>
    <row r="110" spans="1:22" ht="12.75">
      <c r="A110">
        <f t="shared" si="12"/>
        <v>88</v>
      </c>
      <c r="B110">
        <f t="shared" si="17"/>
        <v>528</v>
      </c>
      <c r="C110" s="31">
        <v>0.007999999999999952</v>
      </c>
      <c r="D110" s="13">
        <f t="shared" si="18"/>
        <v>0.007999999999999952</v>
      </c>
      <c r="E110" s="13">
        <f t="shared" si="13"/>
        <v>0.5055</v>
      </c>
      <c r="F110" s="13">
        <f t="shared" si="19"/>
        <v>0.04465310793100958</v>
      </c>
      <c r="G110" s="13">
        <f t="shared" si="20"/>
        <v>0.002497348280343363</v>
      </c>
      <c r="H110" s="13">
        <f t="shared" si="14"/>
        <v>0.3228799616430287</v>
      </c>
      <c r="I110" s="13">
        <f t="shared" si="21"/>
        <v>0.007245990426559601</v>
      </c>
      <c r="J110" s="13">
        <f t="shared" si="15"/>
        <v>0.007245990426559601</v>
      </c>
      <c r="K110" s="14">
        <f t="shared" si="22"/>
        <v>0.040915692608639885</v>
      </c>
      <c r="L110" s="13">
        <f t="shared" si="16"/>
        <v>0.04839418544348204</v>
      </c>
      <c r="M110" s="20">
        <f t="shared" si="23"/>
        <v>614.1417478390865</v>
      </c>
      <c r="N110" s="23"/>
      <c r="T110" s="27"/>
      <c r="U110" s="27"/>
      <c r="V110" s="27"/>
    </row>
    <row r="111" spans="1:22" ht="12.75">
      <c r="A111">
        <f t="shared" si="12"/>
        <v>89</v>
      </c>
      <c r="B111">
        <f t="shared" si="17"/>
        <v>534</v>
      </c>
      <c r="C111" s="31">
        <v>0.007500000000000062</v>
      </c>
      <c r="D111" s="13">
        <f t="shared" si="18"/>
        <v>0.007500000000000062</v>
      </c>
      <c r="E111" s="13">
        <f t="shared" si="13"/>
        <v>0.513</v>
      </c>
      <c r="F111" s="13">
        <f t="shared" si="19"/>
        <v>0.047047616265448136</v>
      </c>
      <c r="G111" s="13">
        <f t="shared" si="20"/>
        <v>0.0023945083344385568</v>
      </c>
      <c r="H111" s="13">
        <f t="shared" si="14"/>
        <v>0.32968927944778437</v>
      </c>
      <c r="I111" s="13">
        <f t="shared" si="21"/>
        <v>0.006809317804755688</v>
      </c>
      <c r="J111" s="13">
        <f t="shared" si="15"/>
        <v>0.006809317804755688</v>
      </c>
      <c r="K111" s="14">
        <f t="shared" si="22"/>
        <v>0.03844994787085379</v>
      </c>
      <c r="L111" s="13">
        <f t="shared" si="16"/>
        <v>0.04549039704223697</v>
      </c>
      <c r="M111" s="20">
        <f t="shared" si="23"/>
        <v>630.5182907742918</v>
      </c>
      <c r="N111" s="23"/>
      <c r="T111" s="27"/>
      <c r="U111" s="27"/>
      <c r="V111" s="27"/>
    </row>
    <row r="112" spans="1:22" ht="12.75">
      <c r="A112">
        <f t="shared" si="12"/>
        <v>90</v>
      </c>
      <c r="B112">
        <f t="shared" si="17"/>
        <v>540</v>
      </c>
      <c r="C112" s="31">
        <v>0.007000000000000006</v>
      </c>
      <c r="D112" s="13">
        <f t="shared" si="18"/>
        <v>0.007000000000000006</v>
      </c>
      <c r="E112" s="13">
        <f t="shared" si="13"/>
        <v>0.52</v>
      </c>
      <c r="F112" s="13">
        <f t="shared" si="19"/>
        <v>0.049328286023168015</v>
      </c>
      <c r="G112" s="13">
        <f t="shared" si="20"/>
        <v>0.002280669757719879</v>
      </c>
      <c r="H112" s="13">
        <f t="shared" si="14"/>
        <v>0.33605832297076554</v>
      </c>
      <c r="I112" s="13">
        <f t="shared" si="21"/>
        <v>0.006369043522981177</v>
      </c>
      <c r="J112" s="13">
        <f t="shared" si="15"/>
        <v>0.006369043522981177</v>
      </c>
      <c r="K112" s="14">
        <f t="shared" si="22"/>
        <v>0.035963865759767046</v>
      </c>
      <c r="L112" s="13">
        <f t="shared" si="16"/>
        <v>0.042729233633261456</v>
      </c>
      <c r="M112" s="20">
        <f t="shared" si="23"/>
        <v>645.900814882266</v>
      </c>
      <c r="N112" s="23"/>
      <c r="T112" s="27"/>
      <c r="U112" s="27"/>
      <c r="V112" s="27"/>
    </row>
    <row r="113" spans="1:22" ht="12.75">
      <c r="A113">
        <f t="shared" si="12"/>
        <v>91</v>
      </c>
      <c r="B113">
        <f t="shared" si="17"/>
        <v>546</v>
      </c>
      <c r="C113" s="31">
        <v>0.006599999999999939</v>
      </c>
      <c r="D113" s="13">
        <f t="shared" si="18"/>
        <v>0.006599999999999939</v>
      </c>
      <c r="E113" s="13">
        <f t="shared" si="13"/>
        <v>0.5266</v>
      </c>
      <c r="F113" s="13">
        <f t="shared" si="19"/>
        <v>0.051518566289488775</v>
      </c>
      <c r="G113" s="13">
        <f t="shared" si="20"/>
        <v>0.00219028026632076</v>
      </c>
      <c r="H113" s="13">
        <f t="shared" si="14"/>
        <v>0.34207514904007374</v>
      </c>
      <c r="I113" s="13">
        <f t="shared" si="21"/>
        <v>0.006016826069308201</v>
      </c>
      <c r="J113" s="13">
        <f t="shared" si="15"/>
        <v>0.006016826069308201</v>
      </c>
      <c r="K113" s="14">
        <f t="shared" si="22"/>
        <v>0.03397501120469364</v>
      </c>
      <c r="L113" s="13">
        <f t="shared" si="16"/>
        <v>0.04014263524958442</v>
      </c>
      <c r="M113" s="20">
        <f t="shared" si="23"/>
        <v>660.3521635721164</v>
      </c>
      <c r="N113" s="23"/>
      <c r="T113" s="27"/>
      <c r="U113" s="27"/>
      <c r="V113" s="27"/>
    </row>
    <row r="114" spans="1:22" ht="12.75">
      <c r="A114">
        <f t="shared" si="12"/>
        <v>92</v>
      </c>
      <c r="B114">
        <f t="shared" si="17"/>
        <v>552</v>
      </c>
      <c r="C114" s="31">
        <v>0.006300000000000083</v>
      </c>
      <c r="D114" s="13">
        <f t="shared" si="18"/>
        <v>0.006300000000000083</v>
      </c>
      <c r="E114" s="13">
        <f t="shared" si="13"/>
        <v>0.5329</v>
      </c>
      <c r="F114" s="13">
        <f t="shared" si="19"/>
        <v>0.05364497277294004</v>
      </c>
      <c r="G114" s="13">
        <f t="shared" si="20"/>
        <v>0.0021264064834512625</v>
      </c>
      <c r="H114" s="13">
        <f t="shared" si="14"/>
        <v>0.34782879808224154</v>
      </c>
      <c r="I114" s="13">
        <f t="shared" si="21"/>
        <v>0.005753649042167797</v>
      </c>
      <c r="J114" s="13">
        <f t="shared" si="15"/>
        <v>0.005753649042167797</v>
      </c>
      <c r="K114" s="14">
        <f t="shared" si="22"/>
        <v>0.032488938258107496</v>
      </c>
      <c r="L114" s="13">
        <f t="shared" si="16"/>
        <v>0.037839081743523136</v>
      </c>
      <c r="M114" s="20">
        <f t="shared" si="23"/>
        <v>673.9742329997847</v>
      </c>
      <c r="N114" s="23"/>
      <c r="T114" s="27"/>
      <c r="U114" s="27"/>
      <c r="V114" s="27"/>
    </row>
    <row r="115" spans="1:22" ht="12.75">
      <c r="A115">
        <f t="shared" si="12"/>
        <v>93</v>
      </c>
      <c r="B115">
        <f t="shared" si="17"/>
        <v>558</v>
      </c>
      <c r="C115" s="31">
        <v>0.006000000000000005</v>
      </c>
      <c r="D115" s="13">
        <f t="shared" si="18"/>
        <v>0.006000000000000005</v>
      </c>
      <c r="E115" s="13">
        <f t="shared" si="13"/>
        <v>0.5389</v>
      </c>
      <c r="F115" s="13">
        <f t="shared" si="19"/>
        <v>0.05570212535104269</v>
      </c>
      <c r="G115" s="13">
        <f t="shared" si="20"/>
        <v>0.0020571525781026556</v>
      </c>
      <c r="H115" s="13">
        <f t="shared" si="14"/>
        <v>0.35331757865789004</v>
      </c>
      <c r="I115" s="13">
        <f t="shared" si="21"/>
        <v>0.0054887805756485</v>
      </c>
      <c r="J115" s="13">
        <f t="shared" si="15"/>
        <v>0.0054887805756485</v>
      </c>
      <c r="K115" s="14">
        <f t="shared" si="22"/>
        <v>0.030993314317161864</v>
      </c>
      <c r="L115" s="13">
        <f t="shared" si="16"/>
        <v>0.03580642992489365</v>
      </c>
      <c r="M115" s="20">
        <f t="shared" si="23"/>
        <v>686.8645477727464</v>
      </c>
      <c r="N115" s="23"/>
      <c r="T115" s="27"/>
      <c r="U115" s="27"/>
      <c r="V115" s="27"/>
    </row>
    <row r="116" spans="1:22" ht="12.75">
      <c r="A116">
        <f t="shared" si="12"/>
        <v>94</v>
      </c>
      <c r="B116">
        <f t="shared" si="17"/>
        <v>564</v>
      </c>
      <c r="C116" s="31">
        <v>0.005699999999999927</v>
      </c>
      <c r="D116" s="13">
        <f t="shared" si="18"/>
        <v>0.005699999999999927</v>
      </c>
      <c r="E116" s="13">
        <f t="shared" si="13"/>
        <v>0.5446</v>
      </c>
      <c r="F116" s="13">
        <f t="shared" si="19"/>
        <v>0.057685001085891766</v>
      </c>
      <c r="G116" s="13">
        <f t="shared" si="20"/>
        <v>0.0019828757348490725</v>
      </c>
      <c r="H116" s="13">
        <f t="shared" si="14"/>
        <v>0.3585399474436284</v>
      </c>
      <c r="I116" s="13">
        <f t="shared" si="21"/>
        <v>0.0052223687857383405</v>
      </c>
      <c r="J116" s="13">
        <f t="shared" si="15"/>
        <v>0.0052223687857383405</v>
      </c>
      <c r="K116" s="14">
        <f t="shared" si="22"/>
        <v>0.029488975743469165</v>
      </c>
      <c r="L116" s="13">
        <f t="shared" si="16"/>
        <v>0.033951334960034274</v>
      </c>
      <c r="M116" s="20">
        <f t="shared" si="23"/>
        <v>699.0870283583587</v>
      </c>
      <c r="N116" s="23"/>
      <c r="T116" s="27"/>
      <c r="U116" s="27"/>
      <c r="V116" s="27"/>
    </row>
    <row r="117" spans="1:22" ht="12.75">
      <c r="A117">
        <f t="shared" si="12"/>
        <v>95</v>
      </c>
      <c r="B117">
        <f t="shared" si="17"/>
        <v>570</v>
      </c>
      <c r="C117" s="31">
        <v>0.005400000000000071</v>
      </c>
      <c r="D117" s="13">
        <f t="shared" si="18"/>
        <v>0.005400000000000071</v>
      </c>
      <c r="E117" s="13">
        <f t="shared" si="13"/>
        <v>0.55</v>
      </c>
      <c r="F117" s="13">
        <f t="shared" si="19"/>
        <v>0.05958891746762323</v>
      </c>
      <c r="G117" s="13">
        <f t="shared" si="20"/>
        <v>0.0019039163817314644</v>
      </c>
      <c r="H117" s="13">
        <f t="shared" si="14"/>
        <v>0.363494496511051</v>
      </c>
      <c r="I117" s="13">
        <f t="shared" si="21"/>
        <v>0.004954549067422598</v>
      </c>
      <c r="J117" s="13">
        <f t="shared" si="15"/>
        <v>0.004954549067422598</v>
      </c>
      <c r="K117" s="14">
        <f t="shared" si="22"/>
        <v>0.027976687067379602</v>
      </c>
      <c r="L117" s="13">
        <f t="shared" si="16"/>
        <v>0.03221183377516431</v>
      </c>
      <c r="M117" s="20">
        <f t="shared" si="23"/>
        <v>710.6832885174179</v>
      </c>
      <c r="N117" s="23"/>
      <c r="T117" s="27"/>
      <c r="U117" s="27"/>
      <c r="V117" s="27"/>
    </row>
    <row r="118" spans="1:22" ht="12.75">
      <c r="A118">
        <f t="shared" si="12"/>
        <v>96</v>
      </c>
      <c r="B118">
        <f t="shared" si="17"/>
        <v>576</v>
      </c>
      <c r="C118" s="31">
        <v>0.005599999999999938</v>
      </c>
      <c r="D118" s="13">
        <f t="shared" si="18"/>
        <v>0.005599999999999938</v>
      </c>
      <c r="E118" s="13">
        <f t="shared" si="13"/>
        <v>0.5556</v>
      </c>
      <c r="F118" s="13">
        <f t="shared" si="19"/>
        <v>0.06158917300740494</v>
      </c>
      <c r="G118" s="13">
        <f t="shared" si="20"/>
        <v>0.0020002555397817118</v>
      </c>
      <c r="H118" s="13">
        <f t="shared" si="14"/>
        <v>0.3686396160917213</v>
      </c>
      <c r="I118" s="13">
        <f t="shared" si="21"/>
        <v>0.005145119580670321</v>
      </c>
      <c r="J118" s="13">
        <f t="shared" si="15"/>
        <v>0.005145119580670321</v>
      </c>
      <c r="K118" s="14">
        <f t="shared" si="22"/>
        <v>0.02905277523218508</v>
      </c>
      <c r="L118" s="13">
        <f t="shared" si="16"/>
        <v>0.03097946623337032</v>
      </c>
      <c r="M118" s="20">
        <f t="shared" si="23"/>
        <v>721.8358963614312</v>
      </c>
      <c r="N118" s="23"/>
      <c r="T118" s="27"/>
      <c r="U118" s="27"/>
      <c r="V118" s="27"/>
    </row>
    <row r="119" spans="1:22" ht="12.75">
      <c r="A119">
        <f t="shared" si="12"/>
        <v>97</v>
      </c>
      <c r="B119">
        <f t="shared" si="17"/>
        <v>582</v>
      </c>
      <c r="C119" s="31">
        <v>0.005600000000000049</v>
      </c>
      <c r="D119" s="13">
        <f t="shared" si="18"/>
        <v>0.005600000000000049</v>
      </c>
      <c r="E119" s="13">
        <f t="shared" si="13"/>
        <v>0.5612</v>
      </c>
      <c r="F119" s="13">
        <f t="shared" si="19"/>
        <v>0.06361544020731906</v>
      </c>
      <c r="G119" s="13">
        <f t="shared" si="20"/>
        <v>0.0020262671999141182</v>
      </c>
      <c r="H119" s="13">
        <f t="shared" si="14"/>
        <v>0.3737917679769804</v>
      </c>
      <c r="I119" s="13">
        <f t="shared" si="21"/>
        <v>0.005152151885259082</v>
      </c>
      <c r="J119" s="13">
        <f t="shared" si="15"/>
        <v>0.005152151885259082</v>
      </c>
      <c r="K119" s="14">
        <f t="shared" si="22"/>
        <v>0.029092484312096285</v>
      </c>
      <c r="L119" s="13">
        <f t="shared" si="16"/>
        <v>0.030343854079627107</v>
      </c>
      <c r="M119" s="20">
        <f t="shared" si="23"/>
        <v>732.759683830097</v>
      </c>
      <c r="N119" s="23"/>
      <c r="T119" s="27"/>
      <c r="U119" s="27"/>
      <c r="V119" s="27"/>
    </row>
    <row r="120" spans="1:22" ht="12.75">
      <c r="A120">
        <f t="shared" si="12"/>
        <v>98</v>
      </c>
      <c r="B120">
        <f t="shared" si="17"/>
        <v>588</v>
      </c>
      <c r="C120" s="31">
        <v>0.00539999999999996</v>
      </c>
      <c r="D120" s="13">
        <f t="shared" si="18"/>
        <v>0.00539999999999996</v>
      </c>
      <c r="E120" s="13">
        <f t="shared" si="13"/>
        <v>0.5666</v>
      </c>
      <c r="F120" s="13">
        <f t="shared" si="19"/>
        <v>0.06559371256840046</v>
      </c>
      <c r="G120" s="13">
        <f t="shared" si="20"/>
        <v>0.001978272361081404</v>
      </c>
      <c r="H120" s="13">
        <f t="shared" si="14"/>
        <v>0.3787664230207763</v>
      </c>
      <c r="I120" s="13">
        <f t="shared" si="21"/>
        <v>0.004974655043795906</v>
      </c>
      <c r="J120" s="13">
        <f t="shared" si="15"/>
        <v>0.004974655043795906</v>
      </c>
      <c r="K120" s="14">
        <f t="shared" si="22"/>
        <v>0.02809021881396755</v>
      </c>
      <c r="L120" s="13">
        <f t="shared" si="16"/>
        <v>0.029759686574095376</v>
      </c>
      <c r="M120" s="20">
        <f t="shared" si="23"/>
        <v>743.4731709967713</v>
      </c>
      <c r="N120" s="23"/>
      <c r="T120" s="27"/>
      <c r="U120" s="27"/>
      <c r="V120" s="27"/>
    </row>
    <row r="121" spans="1:22" ht="12.75">
      <c r="A121">
        <f t="shared" si="12"/>
        <v>99</v>
      </c>
      <c r="B121">
        <f t="shared" si="17"/>
        <v>594</v>
      </c>
      <c r="C121" s="31">
        <v>0.005199999999999982</v>
      </c>
      <c r="D121" s="13">
        <f t="shared" si="18"/>
        <v>0.005199999999999982</v>
      </c>
      <c r="E121" s="13">
        <f t="shared" si="13"/>
        <v>0.5718</v>
      </c>
      <c r="F121" s="13">
        <f t="shared" si="19"/>
        <v>0.06752109657262352</v>
      </c>
      <c r="G121" s="13">
        <f t="shared" si="20"/>
        <v>0.0019273840042230567</v>
      </c>
      <c r="H121" s="13">
        <f t="shared" si="14"/>
        <v>0.3835627380896666</v>
      </c>
      <c r="I121" s="13">
        <f t="shared" si="21"/>
        <v>0.004796315068890333</v>
      </c>
      <c r="J121" s="13">
        <f t="shared" si="15"/>
        <v>0.004796315068890333</v>
      </c>
      <c r="K121" s="14">
        <f t="shared" si="22"/>
        <v>0.027083192422334087</v>
      </c>
      <c r="L121" s="13">
        <f t="shared" si="16"/>
        <v>0.029035359588780525</v>
      </c>
      <c r="M121" s="20">
        <f t="shared" si="23"/>
        <v>753.9259004487322</v>
      </c>
      <c r="N121" s="23"/>
      <c r="T121" s="27"/>
      <c r="U121" s="27"/>
      <c r="V121" s="27"/>
    </row>
    <row r="122" spans="1:22" ht="12.75">
      <c r="A122">
        <f>+A121+1</f>
        <v>100</v>
      </c>
      <c r="B122">
        <f t="shared" si="17"/>
        <v>600</v>
      </c>
      <c r="C122" s="31">
        <v>0.005199999999999982</v>
      </c>
      <c r="D122" s="13">
        <f t="shared" si="18"/>
        <v>0.005199999999999982</v>
      </c>
      <c r="E122" s="13">
        <f>+D122+E121</f>
        <v>0.577</v>
      </c>
      <c r="F122" s="13">
        <f t="shared" si="19"/>
        <v>0.06947021770030781</v>
      </c>
      <c r="G122" s="13">
        <f t="shared" si="20"/>
        <v>0.0019491211276842918</v>
      </c>
      <c r="H122" s="13">
        <f>+IF(E122&lt;$F$13,0,((E122-$F$13)^2)/(E122+0.8*$F$12))</f>
        <v>0.3883647245350875</v>
      </c>
      <c r="I122" s="13">
        <f t="shared" si="21"/>
        <v>0.004801986445420903</v>
      </c>
      <c r="J122" s="13">
        <f>+($B$10/$B$4)*G122+(($F$10/$B$4)*I122)</f>
        <v>0.004801986445420903</v>
      </c>
      <c r="K122" s="14">
        <f t="shared" si="22"/>
        <v>0.02711521679514337</v>
      </c>
      <c r="L122" s="13">
        <f t="shared" si="16"/>
        <v>0.02838997459543326</v>
      </c>
      <c r="M122" s="20">
        <f t="shared" si="23"/>
        <v>764.1462913030882</v>
      </c>
      <c r="N122" s="23"/>
      <c r="T122" s="27"/>
      <c r="U122" s="27"/>
      <c r="V122" s="27"/>
    </row>
    <row r="123" spans="1:22" ht="12.75">
      <c r="A123">
        <f>+A122+1</f>
        <v>101</v>
      </c>
      <c r="B123">
        <f t="shared" si="17"/>
        <v>606</v>
      </c>
      <c r="C123" s="31">
        <v>0.005</v>
      </c>
      <c r="D123" s="13">
        <f t="shared" si="18"/>
        <v>0.005</v>
      </c>
      <c r="E123" s="13">
        <f>+D123+E122</f>
        <v>0.582</v>
      </c>
      <c r="F123" s="13">
        <f t="shared" si="19"/>
        <v>0.07136467079064791</v>
      </c>
      <c r="G123" s="13">
        <f t="shared" si="20"/>
        <v>0.0018944530903401008</v>
      </c>
      <c r="H123" s="13">
        <f>+IF(E123&lt;$F$13,0,((E123-$F$13)^2)/(E123+0.8*$F$12))</f>
        <v>0.39298725705299387</v>
      </c>
      <c r="I123" s="13">
        <f t="shared" si="21"/>
        <v>0.0046225325179063415</v>
      </c>
      <c r="J123" s="13">
        <f>+($B$10/$B$4)*G123+(($F$10/$B$4)*I123)</f>
        <v>0.0046225325179063415</v>
      </c>
      <c r="K123" s="14">
        <f t="shared" si="22"/>
        <v>0.02610190028444448</v>
      </c>
      <c r="L123" s="13">
        <f t="shared" si="16"/>
        <v>0.027796169243553482</v>
      </c>
      <c r="M123" s="20">
        <f t="shared" si="23"/>
        <v>774.1529122307675</v>
      </c>
      <c r="N123" s="23"/>
      <c r="T123" s="27"/>
      <c r="U123" s="27"/>
      <c r="V123" s="27"/>
    </row>
    <row r="124" spans="1:22" ht="12.75">
      <c r="A124">
        <f>+A123+1</f>
        <v>102</v>
      </c>
      <c r="B124">
        <f t="shared" si="17"/>
        <v>612</v>
      </c>
      <c r="C124" s="31">
        <v>0.0048000000000000265</v>
      </c>
      <c r="D124" s="13">
        <f t="shared" si="18"/>
        <v>0.0048000000000000265</v>
      </c>
      <c r="E124" s="13">
        <f>+D124+E123</f>
        <v>0.5868</v>
      </c>
      <c r="F124" s="13">
        <f t="shared" si="19"/>
        <v>0.07320188958326318</v>
      </c>
      <c r="G124" s="13">
        <f t="shared" si="20"/>
        <v>0.0018372187926152667</v>
      </c>
      <c r="H124" s="13">
        <f>+IF(E124&lt;$F$13,0,((E124-$F$13)^2)/(E124+0.8*$F$12))</f>
        <v>0.3974296228100201</v>
      </c>
      <c r="I124" s="13">
        <f t="shared" si="21"/>
        <v>0.004442365757026223</v>
      </c>
      <c r="J124" s="13">
        <f>+($B$10/$B$4)*G124+(($F$10/$B$4)*I124)</f>
        <v>0.004442365757026223</v>
      </c>
      <c r="K124" s="14">
        <f t="shared" si="22"/>
        <v>0.025084558641341414</v>
      </c>
      <c r="L124" s="13">
        <f t="shared" si="16"/>
        <v>0.027061855983333303</v>
      </c>
      <c r="M124" s="20">
        <f t="shared" si="23"/>
        <v>783.8951803847675</v>
      </c>
      <c r="N124" s="23"/>
      <c r="T124" s="27"/>
      <c r="U124" s="27"/>
      <c r="V124" s="27"/>
    </row>
    <row r="125" spans="1:22" ht="12.75">
      <c r="A125">
        <f aca="true" t="shared" si="24" ref="A125:A158">+A124+1</f>
        <v>103</v>
      </c>
      <c r="B125">
        <f t="shared" si="17"/>
        <v>618</v>
      </c>
      <c r="C125" s="31">
        <v>0.0048000000000000265</v>
      </c>
      <c r="D125" s="13">
        <f t="shared" si="18"/>
        <v>0.0048000000000000265</v>
      </c>
      <c r="E125" s="13">
        <f aca="true" t="shared" si="25" ref="E125:E158">+D125+E124</f>
        <v>0.5916</v>
      </c>
      <c r="F125" s="13">
        <f t="shared" si="19"/>
        <v>0.07505710593769462</v>
      </c>
      <c r="G125" s="13">
        <f t="shared" si="20"/>
        <v>0.0018552163544314354</v>
      </c>
      <c r="H125" s="13">
        <f aca="true" t="shared" si="26" ref="H125:H158">+IF(E125&lt;$F$13,0,((E125-$F$13)^2)/(E125+0.8*$F$12))</f>
        <v>0.40187653678075375</v>
      </c>
      <c r="I125" s="13">
        <f t="shared" si="21"/>
        <v>0.004446913970733657</v>
      </c>
      <c r="J125" s="13">
        <f aca="true" t="shared" si="27" ref="J125:J158">+($B$10/$B$4)*G125+(($F$10/$B$4)*I125)</f>
        <v>0.004446913970733657</v>
      </c>
      <c r="K125" s="14">
        <f t="shared" si="22"/>
        <v>0.025110240888076053</v>
      </c>
      <c r="L125" s="13">
        <f t="shared" si="16"/>
        <v>0.02640703724379178</v>
      </c>
      <c r="M125" s="20">
        <f t="shared" si="23"/>
        <v>793.4017137925325</v>
      </c>
      <c r="N125" s="23"/>
      <c r="T125" s="27"/>
      <c r="U125" s="27"/>
      <c r="V125" s="27"/>
    </row>
    <row r="126" spans="1:22" ht="12.75">
      <c r="A126">
        <f t="shared" si="24"/>
        <v>104</v>
      </c>
      <c r="B126">
        <f t="shared" si="17"/>
        <v>624</v>
      </c>
      <c r="C126" s="31">
        <v>0.0048000000000000265</v>
      </c>
      <c r="D126" s="13">
        <f t="shared" si="18"/>
        <v>0.0048000000000000265</v>
      </c>
      <c r="E126" s="13">
        <f t="shared" si="25"/>
        <v>0.5964</v>
      </c>
      <c r="F126" s="13">
        <f t="shared" si="19"/>
        <v>0.07693015635989185</v>
      </c>
      <c r="G126" s="13">
        <f t="shared" si="20"/>
        <v>0.0018730504221972366</v>
      </c>
      <c r="H126" s="13">
        <f t="shared" si="26"/>
        <v>0.40632791275054625</v>
      </c>
      <c r="I126" s="13">
        <f t="shared" si="21"/>
        <v>0.004451375969792504</v>
      </c>
      <c r="J126" s="13">
        <f t="shared" si="27"/>
        <v>0.004451375969792504</v>
      </c>
      <c r="K126" s="14">
        <f t="shared" si="22"/>
        <v>0.02513543630942834</v>
      </c>
      <c r="L126" s="13">
        <f t="shared" si="16"/>
        <v>0.025978971028778584</v>
      </c>
      <c r="M126" s="20">
        <f t="shared" si="23"/>
        <v>802.7541433628928</v>
      </c>
      <c r="N126" s="23"/>
      <c r="T126" s="27"/>
      <c r="U126" s="27"/>
      <c r="V126" s="27"/>
    </row>
    <row r="127" spans="1:22" ht="12.75">
      <c r="A127">
        <f t="shared" si="24"/>
        <v>105</v>
      </c>
      <c r="B127">
        <f t="shared" si="17"/>
        <v>630</v>
      </c>
      <c r="C127" s="31">
        <v>0.0045999999999999375</v>
      </c>
      <c r="D127" s="13">
        <f t="shared" si="18"/>
        <v>0.0045999999999999375</v>
      </c>
      <c r="E127" s="13">
        <f t="shared" si="25"/>
        <v>0.601</v>
      </c>
      <c r="F127" s="13">
        <f t="shared" si="19"/>
        <v>0.0787417484552933</v>
      </c>
      <c r="G127" s="13">
        <f t="shared" si="20"/>
        <v>0.0018115920954014514</v>
      </c>
      <c r="H127" s="13">
        <f t="shared" si="26"/>
        <v>0.41059792392483724</v>
      </c>
      <c r="I127" s="13">
        <f t="shared" si="21"/>
        <v>0.0042700111742909885</v>
      </c>
      <c r="J127" s="13">
        <f t="shared" si="27"/>
        <v>0.0042700111742909885</v>
      </c>
      <c r="K127" s="14">
        <f t="shared" si="22"/>
        <v>0.02411132976416312</v>
      </c>
      <c r="L127" s="13">
        <f t="shared" si="16"/>
        <v>0.0255271083647843</v>
      </c>
      <c r="M127" s="20">
        <f t="shared" si="23"/>
        <v>811.9439023742152</v>
      </c>
      <c r="N127" s="23"/>
      <c r="T127" s="27"/>
      <c r="U127" s="27"/>
      <c r="V127" s="27"/>
    </row>
    <row r="128" spans="1:22" ht="12.75">
      <c r="A128">
        <f t="shared" si="24"/>
        <v>106</v>
      </c>
      <c r="B128">
        <f t="shared" si="17"/>
        <v>636</v>
      </c>
      <c r="C128" s="31">
        <v>0.0048000000000000265</v>
      </c>
      <c r="D128" s="13">
        <f t="shared" si="18"/>
        <v>0.0048000000000000265</v>
      </c>
      <c r="E128" s="13">
        <f t="shared" si="25"/>
        <v>0.6058</v>
      </c>
      <c r="F128" s="13">
        <f t="shared" si="19"/>
        <v>0.08064925785210567</v>
      </c>
      <c r="G128" s="13">
        <f t="shared" si="20"/>
        <v>0.0019075093968123624</v>
      </c>
      <c r="H128" s="13">
        <f t="shared" si="26"/>
        <v>0.41505779645212665</v>
      </c>
      <c r="I128" s="13">
        <f t="shared" si="21"/>
        <v>0.00445987252728941</v>
      </c>
      <c r="J128" s="13">
        <f t="shared" si="27"/>
        <v>0.00445987252728941</v>
      </c>
      <c r="K128" s="14">
        <f t="shared" si="22"/>
        <v>0.025183413537427538</v>
      </c>
      <c r="L128" s="13">
        <f t="shared" si="16"/>
        <v>0.02523386279345464</v>
      </c>
      <c r="M128" s="20">
        <f t="shared" si="23"/>
        <v>821.0280929798589</v>
      </c>
      <c r="N128" s="23"/>
      <c r="T128" s="27"/>
      <c r="U128" s="27"/>
      <c r="V128" s="27"/>
    </row>
    <row r="129" spans="1:22" ht="12.75">
      <c r="A129">
        <f t="shared" si="24"/>
        <v>107</v>
      </c>
      <c r="B129">
        <f t="shared" si="17"/>
        <v>642</v>
      </c>
      <c r="C129" s="31">
        <v>0.0046000000000000485</v>
      </c>
      <c r="D129" s="13">
        <f t="shared" si="18"/>
        <v>0.0046000000000000485</v>
      </c>
      <c r="E129" s="13">
        <f t="shared" si="25"/>
        <v>0.6104</v>
      </c>
      <c r="F129" s="13">
        <f t="shared" si="19"/>
        <v>0.0824935815284882</v>
      </c>
      <c r="G129" s="13">
        <f t="shared" si="20"/>
        <v>0.0018443236763825283</v>
      </c>
      <c r="H129" s="13">
        <f t="shared" si="26"/>
        <v>0.419335801302605</v>
      </c>
      <c r="I129" s="13">
        <f t="shared" si="21"/>
        <v>0.004278004850478356</v>
      </c>
      <c r="J129" s="13">
        <f t="shared" si="27"/>
        <v>0.004278004850478356</v>
      </c>
      <c r="K129" s="14">
        <f t="shared" si="22"/>
        <v>0.024156467389034455</v>
      </c>
      <c r="L129" s="13">
        <f t="shared" si="16"/>
        <v>0.025045888683380094</v>
      </c>
      <c r="M129" s="20">
        <f t="shared" si="23"/>
        <v>830.0446129058757</v>
      </c>
      <c r="N129" s="23"/>
      <c r="T129" s="27"/>
      <c r="U129" s="27"/>
      <c r="V129" s="27"/>
    </row>
    <row r="130" spans="1:22" ht="12.75">
      <c r="A130">
        <f t="shared" si="24"/>
        <v>108</v>
      </c>
      <c r="B130">
        <f t="shared" si="17"/>
        <v>648</v>
      </c>
      <c r="C130" s="31">
        <v>0.0045999999999999375</v>
      </c>
      <c r="D130" s="13">
        <f t="shared" si="18"/>
        <v>0.0045999999999999375</v>
      </c>
      <c r="E130" s="13">
        <f t="shared" si="25"/>
        <v>0.615</v>
      </c>
      <c r="F130" s="13">
        <f t="shared" si="19"/>
        <v>0.08435371315508457</v>
      </c>
      <c r="G130" s="13">
        <f t="shared" si="20"/>
        <v>0.001860131626596373</v>
      </c>
      <c r="H130" s="13">
        <f t="shared" si="26"/>
        <v>0.4236176125098002</v>
      </c>
      <c r="I130" s="13">
        <f t="shared" si="21"/>
        <v>0.004281811207195174</v>
      </c>
      <c r="J130" s="13">
        <f t="shared" si="27"/>
        <v>0.004281811207195174</v>
      </c>
      <c r="K130" s="14">
        <f t="shared" si="22"/>
        <v>0.02417796061662875</v>
      </c>
      <c r="L130" s="13">
        <f t="shared" si="16"/>
        <v>0.024752997123197264</v>
      </c>
      <c r="M130" s="20">
        <f t="shared" si="23"/>
        <v>838.9556918702267</v>
      </c>
      <c r="N130" s="23"/>
      <c r="T130" s="27"/>
      <c r="U130" s="27"/>
      <c r="V130" s="27"/>
    </row>
    <row r="131" spans="1:22" ht="12.75">
      <c r="A131">
        <f t="shared" si="24"/>
        <v>109</v>
      </c>
      <c r="B131">
        <f t="shared" si="17"/>
        <v>654</v>
      </c>
      <c r="C131" s="31">
        <v>0.0046000000000000485</v>
      </c>
      <c r="D131" s="13">
        <f t="shared" si="18"/>
        <v>0.0046000000000000485</v>
      </c>
      <c r="E131" s="13">
        <f t="shared" si="25"/>
        <v>0.6196</v>
      </c>
      <c r="F131" s="13">
        <f t="shared" si="19"/>
        <v>0.0862295170973576</v>
      </c>
      <c r="G131" s="13">
        <f t="shared" si="20"/>
        <v>0.0018758039422730327</v>
      </c>
      <c r="H131" s="13">
        <f t="shared" si="26"/>
        <v>0.4279031629769563</v>
      </c>
      <c r="I131" s="13">
        <f t="shared" si="21"/>
        <v>0.004285550467156118</v>
      </c>
      <c r="J131" s="13">
        <f t="shared" si="27"/>
        <v>0.004285550467156118</v>
      </c>
      <c r="K131" s="14">
        <f t="shared" si="22"/>
        <v>0.024199074971208222</v>
      </c>
      <c r="L131" s="13">
        <f t="shared" si="16"/>
        <v>0.024564837346771003</v>
      </c>
      <c r="M131" s="20">
        <f t="shared" si="23"/>
        <v>847.7990333150642</v>
      </c>
      <c r="N131" s="23"/>
      <c r="T131" s="27"/>
      <c r="U131" s="27"/>
      <c r="V131" s="27"/>
    </row>
    <row r="132" spans="1:22" ht="12.75">
      <c r="A132">
        <f t="shared" si="24"/>
        <v>110</v>
      </c>
      <c r="B132">
        <f t="shared" si="17"/>
        <v>660</v>
      </c>
      <c r="C132" s="31">
        <v>0.0043999999999999595</v>
      </c>
      <c r="D132" s="13">
        <f t="shared" si="18"/>
        <v>0.0043999999999999595</v>
      </c>
      <c r="E132" s="13">
        <f t="shared" si="25"/>
        <v>0.624</v>
      </c>
      <c r="F132" s="13">
        <f t="shared" si="19"/>
        <v>0.08803830570164277</v>
      </c>
      <c r="G132" s="13">
        <f t="shared" si="20"/>
        <v>0.0018087886042851692</v>
      </c>
      <c r="H132" s="13">
        <f t="shared" si="26"/>
        <v>0.4320058236484144</v>
      </c>
      <c r="I132" s="13">
        <f t="shared" si="21"/>
        <v>0.0041026606714580915</v>
      </c>
      <c r="J132" s="13">
        <f t="shared" si="27"/>
        <v>0.0041026606714580915</v>
      </c>
      <c r="K132" s="14">
        <f t="shared" si="22"/>
        <v>0.02316635725816669</v>
      </c>
      <c r="L132" s="13">
        <f t="shared" si="16"/>
        <v>0.024270796936076488</v>
      </c>
      <c r="M132" s="20">
        <f t="shared" si="23"/>
        <v>856.5365202120518</v>
      </c>
      <c r="N132" s="23"/>
      <c r="T132" s="27"/>
      <c r="U132" s="27"/>
      <c r="V132" s="27"/>
    </row>
    <row r="133" spans="1:22" ht="12.75">
      <c r="A133">
        <f t="shared" si="24"/>
        <v>111</v>
      </c>
      <c r="B133">
        <f t="shared" si="17"/>
        <v>666</v>
      </c>
      <c r="C133" s="31">
        <v>0.0043999999999999595</v>
      </c>
      <c r="D133" s="13">
        <f t="shared" si="18"/>
        <v>0.0043999999999999595</v>
      </c>
      <c r="E133" s="13">
        <f t="shared" si="25"/>
        <v>0.6284</v>
      </c>
      <c r="F133" s="13">
        <f t="shared" si="19"/>
        <v>0.08986119470616472</v>
      </c>
      <c r="G133" s="13">
        <f t="shared" si="20"/>
        <v>0.0018228890045219465</v>
      </c>
      <c r="H133" s="13">
        <f t="shared" si="26"/>
        <v>0.43611178948693097</v>
      </c>
      <c r="I133" s="13">
        <f t="shared" si="21"/>
        <v>0.004105965838516579</v>
      </c>
      <c r="J133" s="13">
        <f t="shared" si="27"/>
        <v>0.004105965838516579</v>
      </c>
      <c r="K133" s="14">
        <f t="shared" si="22"/>
        <v>0.02318502043482362</v>
      </c>
      <c r="L133" s="13">
        <f t="shared" si="16"/>
        <v>0.023905760906216045</v>
      </c>
      <c r="M133" s="20">
        <f t="shared" si="23"/>
        <v>865.1425941382895</v>
      </c>
      <c r="N133" s="23"/>
      <c r="T133" s="27"/>
      <c r="U133" s="27"/>
      <c r="V133" s="27"/>
    </row>
    <row r="134" spans="1:22" ht="12.75">
      <c r="A134">
        <f t="shared" si="24"/>
        <v>112</v>
      </c>
      <c r="B134">
        <f t="shared" si="17"/>
        <v>672</v>
      </c>
      <c r="C134" s="31">
        <v>0.0042000000000000925</v>
      </c>
      <c r="D134" s="13">
        <f t="shared" si="18"/>
        <v>0.0042000000000000925</v>
      </c>
      <c r="E134" s="13">
        <f t="shared" si="25"/>
        <v>0.6326</v>
      </c>
      <c r="F134" s="13">
        <f t="shared" si="19"/>
        <v>0.09161427323082796</v>
      </c>
      <c r="G134" s="13">
        <f t="shared" si="20"/>
        <v>0.0017530785246632485</v>
      </c>
      <c r="H134" s="13">
        <f t="shared" si="26"/>
        <v>0.44003415338102625</v>
      </c>
      <c r="I134" s="13">
        <f t="shared" si="21"/>
        <v>0.003922363894095282</v>
      </c>
      <c r="J134" s="13">
        <f t="shared" si="27"/>
        <v>0.003922363894095282</v>
      </c>
      <c r="K134" s="14">
        <f t="shared" si="22"/>
        <v>0.022148281455324697</v>
      </c>
      <c r="L134" s="13">
        <f t="shared" si="16"/>
        <v>0.02349272425250208</v>
      </c>
      <c r="M134" s="20">
        <f t="shared" si="23"/>
        <v>873.5999748691902</v>
      </c>
      <c r="N134" s="23"/>
      <c r="T134" s="27"/>
      <c r="U134" s="27"/>
      <c r="V134" s="27"/>
    </row>
    <row r="135" spans="1:22" ht="12.75">
      <c r="A135">
        <f t="shared" si="24"/>
        <v>113</v>
      </c>
      <c r="B135">
        <f t="shared" si="17"/>
        <v>678</v>
      </c>
      <c r="C135" s="31">
        <v>0.0041999999999999815</v>
      </c>
      <c r="D135" s="13">
        <f t="shared" si="18"/>
        <v>0.0041999999999999815</v>
      </c>
      <c r="E135" s="13">
        <f t="shared" si="25"/>
        <v>0.6368</v>
      </c>
      <c r="F135" s="13">
        <f t="shared" si="19"/>
        <v>0.09337999606837244</v>
      </c>
      <c r="G135" s="13">
        <f t="shared" si="20"/>
        <v>0.0017657228375444756</v>
      </c>
      <c r="H135" s="13">
        <f t="shared" si="26"/>
        <v>0.44395943221627915</v>
      </c>
      <c r="I135" s="13">
        <f t="shared" si="21"/>
        <v>0.003925278835252899</v>
      </c>
      <c r="J135" s="13">
        <f t="shared" si="27"/>
        <v>0.003925278835252899</v>
      </c>
      <c r="K135" s="14">
        <f t="shared" si="22"/>
        <v>0.022164741156394704</v>
      </c>
      <c r="L135" s="13">
        <f t="shared" si="16"/>
        <v>0.02304731993695462</v>
      </c>
      <c r="M135" s="20">
        <f t="shared" si="23"/>
        <v>881.8970100464938</v>
      </c>
      <c r="N135" s="23"/>
      <c r="T135" s="27"/>
      <c r="U135" s="27"/>
      <c r="V135" s="27"/>
    </row>
    <row r="136" spans="1:22" ht="12.75">
      <c r="A136">
        <f t="shared" si="24"/>
        <v>114</v>
      </c>
      <c r="B136">
        <f t="shared" si="17"/>
        <v>684</v>
      </c>
      <c r="C136" s="31">
        <v>0.0041999999999999815</v>
      </c>
      <c r="D136" s="13">
        <f t="shared" si="18"/>
        <v>0.0041999999999999815</v>
      </c>
      <c r="E136" s="13">
        <f t="shared" si="25"/>
        <v>0.641</v>
      </c>
      <c r="F136" s="13">
        <f t="shared" si="19"/>
        <v>0.09515826546333304</v>
      </c>
      <c r="G136" s="13">
        <f t="shared" si="20"/>
        <v>0.0017782693949606049</v>
      </c>
      <c r="H136" s="13">
        <f t="shared" si="26"/>
        <v>0.4478875803258452</v>
      </c>
      <c r="I136" s="13">
        <f t="shared" si="21"/>
        <v>0.003928148109566043</v>
      </c>
      <c r="J136" s="13">
        <f t="shared" si="27"/>
        <v>0.003928148109566043</v>
      </c>
      <c r="K136" s="14">
        <f t="shared" si="22"/>
        <v>0.02218094299201626</v>
      </c>
      <c r="L136" s="13">
        <f t="shared" si="16"/>
        <v>0.02275582731603824</v>
      </c>
      <c r="M136" s="20">
        <f t="shared" si="23"/>
        <v>890.0891078802676</v>
      </c>
      <c r="N136" s="23"/>
      <c r="T136" s="27"/>
      <c r="U136" s="27"/>
      <c r="V136" s="27"/>
    </row>
    <row r="137" spans="1:22" ht="12.75">
      <c r="A137">
        <f t="shared" si="24"/>
        <v>115</v>
      </c>
      <c r="B137">
        <f t="shared" si="17"/>
        <v>690</v>
      </c>
      <c r="C137" s="31">
        <v>0.0040000000000000036</v>
      </c>
      <c r="D137" s="13">
        <f t="shared" si="18"/>
        <v>0.0040000000000000036</v>
      </c>
      <c r="E137" s="13">
        <f t="shared" si="25"/>
        <v>0.645</v>
      </c>
      <c r="F137" s="13">
        <f t="shared" si="19"/>
        <v>0.0968634314307692</v>
      </c>
      <c r="G137" s="13">
        <f t="shared" si="20"/>
        <v>0.0017051659674361536</v>
      </c>
      <c r="H137" s="13">
        <f t="shared" si="26"/>
        <v>0.4516313004181602</v>
      </c>
      <c r="I137" s="13">
        <f t="shared" si="21"/>
        <v>0.003743720092314995</v>
      </c>
      <c r="J137" s="13">
        <f t="shared" si="27"/>
        <v>0.003743720092314995</v>
      </c>
      <c r="K137" s="14">
        <f t="shared" si="22"/>
        <v>0.02113953945460534</v>
      </c>
      <c r="L137" s="13">
        <f t="shared" si="16"/>
        <v>0.022390631951795758</v>
      </c>
      <c r="M137" s="20">
        <f t="shared" si="23"/>
        <v>898.1497353829142</v>
      </c>
      <c r="N137" s="23"/>
      <c r="T137" s="27"/>
      <c r="U137" s="27"/>
      <c r="V137" s="27"/>
    </row>
    <row r="138" spans="1:22" ht="12.75">
      <c r="A138">
        <f t="shared" si="24"/>
        <v>116</v>
      </c>
      <c r="B138">
        <f t="shared" si="17"/>
        <v>696</v>
      </c>
      <c r="C138" s="31">
        <v>0.0039000000000000146</v>
      </c>
      <c r="D138" s="13">
        <f t="shared" si="18"/>
        <v>0.0039000000000000146</v>
      </c>
      <c r="E138" s="13">
        <f t="shared" si="25"/>
        <v>0.6489</v>
      </c>
      <c r="F138" s="13">
        <f t="shared" si="19"/>
        <v>0.09853676164659717</v>
      </c>
      <c r="G138" s="13">
        <f t="shared" si="20"/>
        <v>0.0016733302158279673</v>
      </c>
      <c r="H138" s="13">
        <f t="shared" si="26"/>
        <v>0.4552838580429045</v>
      </c>
      <c r="I138" s="13">
        <f t="shared" si="21"/>
        <v>0.0036525576247443126</v>
      </c>
      <c r="J138" s="13">
        <f t="shared" si="27"/>
        <v>0.0036525576247443126</v>
      </c>
      <c r="K138" s="14">
        <f t="shared" si="22"/>
        <v>0.020624775387722886</v>
      </c>
      <c r="L138" s="13">
        <f t="shared" si="16"/>
        <v>0.021887807108251875</v>
      </c>
      <c r="M138" s="20">
        <f t="shared" si="23"/>
        <v>906.0293459418848</v>
      </c>
      <c r="N138" s="23"/>
      <c r="T138" s="27"/>
      <c r="U138" s="27"/>
      <c r="V138" s="27"/>
    </row>
    <row r="139" spans="1:22" ht="12.75">
      <c r="A139">
        <f t="shared" si="24"/>
        <v>117</v>
      </c>
      <c r="B139">
        <f t="shared" si="17"/>
        <v>702</v>
      </c>
      <c r="C139" s="31">
        <v>0.0037999999999999146</v>
      </c>
      <c r="D139" s="13">
        <f t="shared" si="18"/>
        <v>0.0037999999999999146</v>
      </c>
      <c r="E139" s="13">
        <f t="shared" si="25"/>
        <v>0.6527</v>
      </c>
      <c r="F139" s="13">
        <f t="shared" si="19"/>
        <v>0.1001773632964748</v>
      </c>
      <c r="G139" s="13">
        <f t="shared" si="20"/>
        <v>0.0016406016498776294</v>
      </c>
      <c r="H139" s="13">
        <f t="shared" si="26"/>
        <v>0.4588450355047416</v>
      </c>
      <c r="I139" s="13">
        <f t="shared" si="21"/>
        <v>0.003561177461837095</v>
      </c>
      <c r="J139" s="13">
        <f t="shared" si="27"/>
        <v>0.003561177461837095</v>
      </c>
      <c r="K139" s="14">
        <f t="shared" si="22"/>
        <v>0.02010878206784013</v>
      </c>
      <c r="L139" s="13">
        <f t="shared" si="16"/>
        <v>0.021380797648095088</v>
      </c>
      <c r="M139" s="20">
        <f t="shared" si="23"/>
        <v>913.726433095199</v>
      </c>
      <c r="N139" s="23"/>
      <c r="T139" s="27"/>
      <c r="U139" s="27"/>
      <c r="V139" s="27"/>
    </row>
    <row r="140" spans="1:22" ht="12.75">
      <c r="A140">
        <f t="shared" si="24"/>
        <v>118</v>
      </c>
      <c r="B140">
        <f t="shared" si="17"/>
        <v>708</v>
      </c>
      <c r="C140" s="31">
        <v>0.0038000000000000256</v>
      </c>
      <c r="D140" s="13">
        <f t="shared" si="18"/>
        <v>0.0038000000000000256</v>
      </c>
      <c r="E140" s="13">
        <f t="shared" si="25"/>
        <v>0.6565</v>
      </c>
      <c r="F140" s="13">
        <f t="shared" si="19"/>
        <v>0.10182793989688477</v>
      </c>
      <c r="G140" s="13">
        <f t="shared" si="20"/>
        <v>0.0016505766004099726</v>
      </c>
      <c r="H140" s="13">
        <f t="shared" si="26"/>
        <v>0.46240842707746693</v>
      </c>
      <c r="I140" s="13">
        <f t="shared" si="21"/>
        <v>0.0035633915727253385</v>
      </c>
      <c r="J140" s="13">
        <f t="shared" si="27"/>
        <v>0.0035633915727253385</v>
      </c>
      <c r="K140" s="14">
        <f t="shared" si="22"/>
        <v>0.02012128441398908</v>
      </c>
      <c r="L140" s="13">
        <f t="shared" si="16"/>
        <v>0.020958876179034927</v>
      </c>
      <c r="M140" s="20">
        <f t="shared" si="23"/>
        <v>921.2716285196516</v>
      </c>
      <c r="N140" s="23"/>
      <c r="T140" s="27"/>
      <c r="U140" s="27"/>
      <c r="V140" s="27"/>
    </row>
    <row r="141" spans="1:22" ht="12.75">
      <c r="A141">
        <f t="shared" si="24"/>
        <v>119</v>
      </c>
      <c r="B141">
        <f t="shared" si="17"/>
        <v>714</v>
      </c>
      <c r="C141" s="31">
        <v>0.0038000000000000256</v>
      </c>
      <c r="D141" s="13">
        <f t="shared" si="18"/>
        <v>0.0038000000000000256</v>
      </c>
      <c r="E141" s="13">
        <f t="shared" si="25"/>
        <v>0.6603</v>
      </c>
      <c r="F141" s="13">
        <f t="shared" si="19"/>
        <v>0.10348842249087152</v>
      </c>
      <c r="G141" s="13">
        <f t="shared" si="20"/>
        <v>0.0016604825939867535</v>
      </c>
      <c r="H141" s="13">
        <f t="shared" si="26"/>
        <v>0.4659740021127956</v>
      </c>
      <c r="I141" s="13">
        <f t="shared" si="21"/>
        <v>0.003565575035328672</v>
      </c>
      <c r="J141" s="13">
        <f t="shared" si="27"/>
        <v>0.003565575035328672</v>
      </c>
      <c r="K141" s="14">
        <f t="shared" si="22"/>
        <v>0.020133613699489235</v>
      </c>
      <c r="L141" s="13">
        <f t="shared" si="16"/>
        <v>0.020681733804936337</v>
      </c>
      <c r="M141" s="20">
        <f t="shared" si="23"/>
        <v>928.7170526894287</v>
      </c>
      <c r="N141" s="23"/>
      <c r="T141" s="27"/>
      <c r="U141" s="27"/>
      <c r="V141" s="27"/>
    </row>
    <row r="142" spans="1:22" ht="12.75">
      <c r="A142">
        <f t="shared" si="24"/>
        <v>120</v>
      </c>
      <c r="B142">
        <f t="shared" si="17"/>
        <v>720</v>
      </c>
      <c r="C142" s="31">
        <v>0.0037000000000000366</v>
      </c>
      <c r="D142" s="13">
        <f t="shared" si="18"/>
        <v>0.0037000000000000366</v>
      </c>
      <c r="E142" s="13">
        <f t="shared" si="25"/>
        <v>0.664</v>
      </c>
      <c r="F142" s="13">
        <f t="shared" si="19"/>
        <v>0.10511466149447297</v>
      </c>
      <c r="G142" s="13">
        <f t="shared" si="20"/>
        <v>0.001626239003601454</v>
      </c>
      <c r="H142" s="13">
        <f t="shared" si="26"/>
        <v>0.469447815597524</v>
      </c>
      <c r="I142" s="13">
        <f t="shared" si="21"/>
        <v>0.0034738134847284163</v>
      </c>
      <c r="J142" s="13">
        <f t="shared" si="27"/>
        <v>0.0034738134847284163</v>
      </c>
      <c r="K142" s="14">
        <f t="shared" si="22"/>
        <v>0.019615466810433125</v>
      </c>
      <c r="L142" s="13">
        <f t="shared" si="16"/>
        <v>0.02041266928827795</v>
      </c>
      <c r="M142" s="20">
        <f t="shared" si="23"/>
        <v>936.0656136332087</v>
      </c>
      <c r="N142" s="23"/>
      <c r="T142" s="27"/>
      <c r="U142" s="27"/>
      <c r="V142" s="27"/>
    </row>
    <row r="143" spans="1:22" ht="12.75">
      <c r="A143">
        <f t="shared" si="24"/>
        <v>121</v>
      </c>
      <c r="B143">
        <f t="shared" si="17"/>
        <v>726</v>
      </c>
      <c r="C143" s="31">
        <v>0.0036999999999999256</v>
      </c>
      <c r="D143" s="13">
        <f t="shared" si="18"/>
        <v>0.0036999999999999256</v>
      </c>
      <c r="E143" s="13">
        <f t="shared" si="25"/>
        <v>0.6677</v>
      </c>
      <c r="F143" s="13">
        <f t="shared" si="19"/>
        <v>0.10675016470843873</v>
      </c>
      <c r="G143" s="13">
        <f t="shared" si="20"/>
        <v>0.0016355032139657583</v>
      </c>
      <c r="H143" s="13">
        <f t="shared" si="26"/>
        <v>0.47292364334229503</v>
      </c>
      <c r="I143" s="13">
        <f t="shared" si="21"/>
        <v>0.0034758277447710095</v>
      </c>
      <c r="J143" s="13">
        <f t="shared" si="27"/>
        <v>0.0034758277447710095</v>
      </c>
      <c r="K143" s="14">
        <f t="shared" si="22"/>
        <v>0.019626840665473638</v>
      </c>
      <c r="L143" s="13">
        <f t="shared" si="16"/>
        <v>0.020148830771503094</v>
      </c>
      <c r="M143" s="20">
        <f t="shared" si="23"/>
        <v>943.3191927109499</v>
      </c>
      <c r="N143" s="23"/>
      <c r="T143" s="27"/>
      <c r="U143" s="27"/>
      <c r="V143" s="27"/>
    </row>
    <row r="144" spans="1:22" ht="12.75">
      <c r="A144">
        <f t="shared" si="24"/>
        <v>122</v>
      </c>
      <c r="B144">
        <f t="shared" si="17"/>
        <v>732</v>
      </c>
      <c r="C144" s="31">
        <v>0.0038000000000000256</v>
      </c>
      <c r="D144" s="13">
        <f t="shared" si="18"/>
        <v>0.0038000000000000256</v>
      </c>
      <c r="E144" s="13">
        <f t="shared" si="25"/>
        <v>0.6715</v>
      </c>
      <c r="F144" s="13">
        <f t="shared" si="19"/>
        <v>0.10843944882999518</v>
      </c>
      <c r="G144" s="13">
        <f t="shared" si="20"/>
        <v>0.0016892841215564447</v>
      </c>
      <c r="H144" s="13">
        <f t="shared" si="26"/>
        <v>0.47649548090166444</v>
      </c>
      <c r="I144" s="13">
        <f t="shared" si="21"/>
        <v>0.0035718375593694063</v>
      </c>
      <c r="J144" s="13">
        <f t="shared" si="27"/>
        <v>0.0035718375593694063</v>
      </c>
      <c r="K144" s="14">
        <f t="shared" si="22"/>
        <v>0.020168976085239248</v>
      </c>
      <c r="L144" s="13">
        <f t="shared" si="16"/>
        <v>0.020065189972787542</v>
      </c>
      <c r="M144" s="20">
        <f t="shared" si="23"/>
        <v>950.5426611011534</v>
      </c>
      <c r="N144" s="23"/>
      <c r="T144" s="27"/>
      <c r="U144" s="27"/>
      <c r="V144" s="27"/>
    </row>
    <row r="145" spans="1:22" ht="12.75">
      <c r="A145">
        <f t="shared" si="24"/>
        <v>123</v>
      </c>
      <c r="B145">
        <f t="shared" si="17"/>
        <v>738</v>
      </c>
      <c r="C145" s="31">
        <v>0.0038000000000000256</v>
      </c>
      <c r="D145" s="13">
        <f t="shared" si="18"/>
        <v>0.0038000000000000256</v>
      </c>
      <c r="E145" s="13">
        <f t="shared" si="25"/>
        <v>0.6753</v>
      </c>
      <c r="F145" s="13">
        <f t="shared" si="19"/>
        <v>0.11013837286939308</v>
      </c>
      <c r="G145" s="13">
        <f t="shared" si="20"/>
        <v>0.001698924039397906</v>
      </c>
      <c r="H145" s="13">
        <f t="shared" si="26"/>
        <v>0.4800693863197159</v>
      </c>
      <c r="I145" s="13">
        <f t="shared" si="21"/>
        <v>0.0035739054180514707</v>
      </c>
      <c r="J145" s="13">
        <f t="shared" si="27"/>
        <v>0.0035739054180514707</v>
      </c>
      <c r="K145" s="14">
        <f t="shared" si="22"/>
        <v>0.020180652593930638</v>
      </c>
      <c r="L145" s="13">
        <f t="shared" si="16"/>
        <v>0.020101731428386675</v>
      </c>
      <c r="M145" s="20">
        <f t="shared" si="23"/>
        <v>957.7792844153726</v>
      </c>
      <c r="N145" s="23"/>
      <c r="T145" s="27"/>
      <c r="U145" s="27"/>
      <c r="V145" s="27"/>
    </row>
    <row r="146" spans="1:22" ht="12.75">
      <c r="A146">
        <f t="shared" si="24"/>
        <v>124</v>
      </c>
      <c r="B146">
        <f t="shared" si="17"/>
        <v>744</v>
      </c>
      <c r="C146" s="31">
        <v>0.0038000000000000256</v>
      </c>
      <c r="D146" s="13">
        <f t="shared" si="18"/>
        <v>0.0038000000000000256</v>
      </c>
      <c r="E146" s="13">
        <f t="shared" si="25"/>
        <v>0.6791</v>
      </c>
      <c r="F146" s="13">
        <f t="shared" si="19"/>
        <v>0.11184687093693135</v>
      </c>
      <c r="G146" s="13">
        <f t="shared" si="20"/>
        <v>0.0017084980675382694</v>
      </c>
      <c r="H146" s="13">
        <f t="shared" si="26"/>
        <v>0.4836453316114545</v>
      </c>
      <c r="I146" s="13">
        <f t="shared" si="21"/>
        <v>0.0035759452917386025</v>
      </c>
      <c r="J146" s="13">
        <f t="shared" si="27"/>
        <v>0.0035759452917386025</v>
      </c>
      <c r="K146" s="14">
        <f t="shared" si="22"/>
        <v>0.02019217108068398</v>
      </c>
      <c r="L146" s="13">
        <f t="shared" si="16"/>
        <v>0.02012995823136022</v>
      </c>
      <c r="M146" s="20">
        <f t="shared" si="23"/>
        <v>965.0260693786622</v>
      </c>
      <c r="N146" s="23"/>
      <c r="T146" s="27"/>
      <c r="U146" s="27"/>
      <c r="V146" s="27"/>
    </row>
    <row r="147" spans="1:22" ht="12.75">
      <c r="A147">
        <f t="shared" si="24"/>
        <v>125</v>
      </c>
      <c r="B147">
        <f t="shared" si="17"/>
        <v>750</v>
      </c>
      <c r="C147" s="31">
        <v>0.0039000000000000146</v>
      </c>
      <c r="D147" s="13">
        <f t="shared" si="18"/>
        <v>0.0039000000000000146</v>
      </c>
      <c r="E147" s="13">
        <f t="shared" si="25"/>
        <v>0.683</v>
      </c>
      <c r="F147" s="13">
        <f t="shared" si="19"/>
        <v>0.11361021626345712</v>
      </c>
      <c r="G147" s="13">
        <f t="shared" si="20"/>
        <v>0.0017633453265257643</v>
      </c>
      <c r="H147" s="13">
        <f t="shared" si="26"/>
        <v>0.4873174730041053</v>
      </c>
      <c r="I147" s="13">
        <f t="shared" si="21"/>
        <v>0.003672141392650763</v>
      </c>
      <c r="J147" s="13">
        <f t="shared" si="27"/>
        <v>0.003672141392650763</v>
      </c>
      <c r="K147" s="14">
        <f t="shared" si="22"/>
        <v>0.020735358397167978</v>
      </c>
      <c r="L147" s="13">
        <f t="shared" si="16"/>
        <v>0.020241227067215473</v>
      </c>
      <c r="M147" s="20">
        <f t="shared" si="23"/>
        <v>972.3129111228598</v>
      </c>
      <c r="N147" s="23"/>
      <c r="T147" s="27"/>
      <c r="U147" s="27"/>
      <c r="V147" s="27"/>
    </row>
    <row r="148" spans="1:22" ht="12.75">
      <c r="A148">
        <f t="shared" si="24"/>
        <v>126</v>
      </c>
      <c r="B148">
        <f t="shared" si="17"/>
        <v>756</v>
      </c>
      <c r="C148" s="31">
        <v>0.0035999999999999366</v>
      </c>
      <c r="D148" s="13">
        <f t="shared" si="18"/>
        <v>0.0035999999999999366</v>
      </c>
      <c r="E148" s="13">
        <f t="shared" si="25"/>
        <v>0.6866</v>
      </c>
      <c r="F148" s="13">
        <f t="shared" si="19"/>
        <v>0.11524674890173789</v>
      </c>
      <c r="G148" s="13">
        <f t="shared" si="20"/>
        <v>0.0016365326382807716</v>
      </c>
      <c r="H148" s="13">
        <f t="shared" si="26"/>
        <v>0.4907089981380298</v>
      </c>
      <c r="I148" s="13">
        <f t="shared" si="21"/>
        <v>0.0033915251339245445</v>
      </c>
      <c r="J148" s="13">
        <f t="shared" si="27"/>
        <v>0.0033915251339245445</v>
      </c>
      <c r="K148" s="14">
        <f t="shared" si="22"/>
        <v>0.019150811922893928</v>
      </c>
      <c r="L148" s="13">
        <f t="shared" si="16"/>
        <v>0.0201418464314873</v>
      </c>
      <c r="M148" s="20">
        <f t="shared" si="23"/>
        <v>979.5639758381952</v>
      </c>
      <c r="N148" s="23"/>
      <c r="T148" s="27"/>
      <c r="U148" s="27"/>
      <c r="V148" s="27"/>
    </row>
    <row r="149" spans="1:22" ht="12.75">
      <c r="A149">
        <f t="shared" si="24"/>
        <v>127</v>
      </c>
      <c r="B149">
        <f t="shared" si="17"/>
        <v>762</v>
      </c>
      <c r="C149" s="31">
        <v>0.0037000000000000366</v>
      </c>
      <c r="D149" s="13">
        <f t="shared" si="18"/>
        <v>0.0037000000000000366</v>
      </c>
      <c r="E149" s="13">
        <f t="shared" si="25"/>
        <v>0.6903</v>
      </c>
      <c r="F149" s="13">
        <f t="shared" si="19"/>
        <v>0.11693751439365961</v>
      </c>
      <c r="G149" s="13">
        <f t="shared" si="20"/>
        <v>0.0016907654919217224</v>
      </c>
      <c r="H149" s="13">
        <f t="shared" si="26"/>
        <v>0.4941965647825623</v>
      </c>
      <c r="I149" s="13">
        <f t="shared" si="21"/>
        <v>0.0034875666445324804</v>
      </c>
      <c r="J149" s="13">
        <f t="shared" si="27"/>
        <v>0.0034875666445324804</v>
      </c>
      <c r="K149" s="14">
        <f t="shared" si="22"/>
        <v>0.019693126319460075</v>
      </c>
      <c r="L149" s="13">
        <f t="shared" si="16"/>
        <v>0.019901887328050535</v>
      </c>
      <c r="M149" s="20">
        <f t="shared" si="23"/>
        <v>986.7286552762935</v>
      </c>
      <c r="N149" s="23"/>
      <c r="T149" s="27"/>
      <c r="U149" s="27"/>
      <c r="V149" s="27"/>
    </row>
    <row r="150" spans="1:22" ht="12.75">
      <c r="A150">
        <f t="shared" si="24"/>
        <v>128</v>
      </c>
      <c r="B150">
        <f t="shared" si="17"/>
        <v>768</v>
      </c>
      <c r="C150" s="31">
        <v>0.0035999999999999366</v>
      </c>
      <c r="D150" s="13">
        <f t="shared" si="18"/>
        <v>0.0035999999999999366</v>
      </c>
      <c r="E150" s="13">
        <f t="shared" si="25"/>
        <v>0.6939</v>
      </c>
      <c r="F150" s="13">
        <f t="shared" si="19"/>
        <v>0.11859106471206367</v>
      </c>
      <c r="G150" s="13">
        <f t="shared" si="20"/>
        <v>0.0016535503184040568</v>
      </c>
      <c r="H150" s="13">
        <f t="shared" si="26"/>
        <v>0.4975916331491611</v>
      </c>
      <c r="I150" s="13">
        <f t="shared" si="21"/>
        <v>0.003395068366598808</v>
      </c>
      <c r="J150" s="13">
        <f t="shared" si="27"/>
        <v>0.003395068366598808</v>
      </c>
      <c r="K150" s="14">
        <f t="shared" si="22"/>
        <v>0.019170819376727936</v>
      </c>
      <c r="L150" s="13">
        <f aca="true" t="shared" si="28" ref="L150:L163">+L149+($B$8*((K149+K150)-(2*L149)))</f>
        <v>0.019745249168065023</v>
      </c>
      <c r="M150" s="20">
        <f t="shared" si="23"/>
        <v>993.8369449767969</v>
      </c>
      <c r="N150" s="23"/>
      <c r="T150" s="27"/>
      <c r="U150" s="27"/>
      <c r="V150" s="27"/>
    </row>
    <row r="151" spans="1:22" ht="12.75">
      <c r="A151">
        <f t="shared" si="24"/>
        <v>129</v>
      </c>
      <c r="B151">
        <f t="shared" si="17"/>
        <v>774</v>
      </c>
      <c r="C151" s="31">
        <v>0.0035000000000000586</v>
      </c>
      <c r="D151" s="13">
        <f t="shared" si="18"/>
        <v>0.0035000000000000586</v>
      </c>
      <c r="E151" s="13">
        <f t="shared" si="25"/>
        <v>0.6974</v>
      </c>
      <c r="F151" s="13">
        <f t="shared" si="19"/>
        <v>0.12020665140603026</v>
      </c>
      <c r="G151" s="13">
        <f t="shared" si="20"/>
        <v>0.0016155866939665947</v>
      </c>
      <c r="H151" s="13">
        <f t="shared" si="26"/>
        <v>0.5008940376704598</v>
      </c>
      <c r="I151" s="13">
        <f t="shared" si="21"/>
        <v>0.0033024045212987074</v>
      </c>
      <c r="J151" s="13">
        <f t="shared" si="27"/>
        <v>0.0033024045212987074</v>
      </c>
      <c r="K151" s="14">
        <f t="shared" si="22"/>
        <v>0.018647577530266704</v>
      </c>
      <c r="L151" s="13">
        <f t="shared" si="28"/>
        <v>0.019466565596542456</v>
      </c>
      <c r="M151" s="20">
        <f t="shared" si="23"/>
        <v>1000.8449085915522</v>
      </c>
      <c r="N151" s="23"/>
      <c r="T151" s="27"/>
      <c r="U151" s="27"/>
      <c r="V151" s="27"/>
    </row>
    <row r="152" spans="1:22" ht="12.75">
      <c r="A152">
        <f t="shared" si="24"/>
        <v>130</v>
      </c>
      <c r="B152">
        <f aca="true" t="shared" si="29" ref="B152:B215">+(A152)*$B$6</f>
        <v>780</v>
      </c>
      <c r="C152" s="31">
        <v>0.0035999999999999366</v>
      </c>
      <c r="D152" s="13">
        <f aca="true" t="shared" si="30" ref="D152:D215">+C152*$B$5</f>
        <v>0.0035999999999999366</v>
      </c>
      <c r="E152" s="13">
        <f t="shared" si="25"/>
        <v>0.701</v>
      </c>
      <c r="F152" s="13">
        <f aca="true" t="shared" si="31" ref="F152:F215">IF(E152&lt;$B$13,0,((E152-$B$13)^2)/(E152+0.8*$B$12))</f>
        <v>0.12187654181616334</v>
      </c>
      <c r="G152" s="13">
        <f aca="true" t="shared" si="32" ref="G152:G166">+F152-F151</f>
        <v>0.0016698904101330736</v>
      </c>
      <c r="H152" s="13">
        <f t="shared" si="26"/>
        <v>0.5042924662462214</v>
      </c>
      <c r="I152" s="13">
        <f aca="true" t="shared" si="33" ref="I152:I166">+H152-H151</f>
        <v>0.0033984285757615584</v>
      </c>
      <c r="J152" s="13">
        <f t="shared" si="27"/>
        <v>0.0033984285757615584</v>
      </c>
      <c r="K152" s="14">
        <f aca="true" t="shared" si="34" ref="K152:K165">+(60.5*J152*$B$4)/$B$6</f>
        <v>0.01918979335780027</v>
      </c>
      <c r="L152" s="13">
        <f t="shared" si="28"/>
        <v>0.019283938879039467</v>
      </c>
      <c r="M152" s="20">
        <f aca="true" t="shared" si="35" ref="M152:M166">+L152*$B$6*60+M151</f>
        <v>1007.7871265880065</v>
      </c>
      <c r="N152" s="23"/>
      <c r="T152" s="27"/>
      <c r="U152" s="27"/>
      <c r="V152" s="27"/>
    </row>
    <row r="153" spans="1:22" ht="12.75">
      <c r="A153">
        <f t="shared" si="24"/>
        <v>131</v>
      </c>
      <c r="B153">
        <f t="shared" si="29"/>
        <v>786</v>
      </c>
      <c r="C153" s="31">
        <v>0.0037000000000000366</v>
      </c>
      <c r="D153" s="13">
        <f t="shared" si="30"/>
        <v>0.0037000000000000366</v>
      </c>
      <c r="E153" s="13">
        <f t="shared" si="25"/>
        <v>0.7047</v>
      </c>
      <c r="F153" s="13">
        <f t="shared" si="31"/>
        <v>0.12360136929086243</v>
      </c>
      <c r="G153" s="13">
        <f t="shared" si="32"/>
        <v>0.0017248274746990977</v>
      </c>
      <c r="H153" s="13">
        <f t="shared" si="26"/>
        <v>0.5077870380190412</v>
      </c>
      <c r="I153" s="13">
        <f t="shared" si="33"/>
        <v>0.0034945717728198655</v>
      </c>
      <c r="J153" s="13">
        <f t="shared" si="27"/>
        <v>0.0034945717728198655</v>
      </c>
      <c r="K153" s="14">
        <f t="shared" si="34"/>
        <v>0.019732681943856176</v>
      </c>
      <c r="L153" s="13">
        <f t="shared" si="28"/>
        <v>0.01934303846963572</v>
      </c>
      <c r="M153" s="20">
        <f t="shared" si="35"/>
        <v>1014.7506204370753</v>
      </c>
      <c r="N153" s="23"/>
      <c r="T153" s="27"/>
      <c r="U153" s="27"/>
      <c r="V153" s="27"/>
    </row>
    <row r="154" spans="1:22" ht="12.75">
      <c r="A154">
        <f t="shared" si="24"/>
        <v>132</v>
      </c>
      <c r="B154">
        <f t="shared" si="29"/>
        <v>792</v>
      </c>
      <c r="C154" s="31">
        <v>0.0037000000000000366</v>
      </c>
      <c r="D154" s="13">
        <f t="shared" si="30"/>
        <v>0.0037000000000000366</v>
      </c>
      <c r="E154" s="13">
        <f t="shared" si="25"/>
        <v>0.7084</v>
      </c>
      <c r="F154" s="13">
        <f t="shared" si="31"/>
        <v>0.12533480894228702</v>
      </c>
      <c r="G154" s="13">
        <f t="shared" si="32"/>
        <v>0.0017334396514245842</v>
      </c>
      <c r="H154" s="13">
        <f t="shared" si="26"/>
        <v>0.5112833537741792</v>
      </c>
      <c r="I154" s="13">
        <f t="shared" si="33"/>
        <v>0.0034963157551379798</v>
      </c>
      <c r="J154" s="13">
        <f t="shared" si="27"/>
        <v>0.0034963157551379798</v>
      </c>
      <c r="K154" s="14">
        <f t="shared" si="34"/>
        <v>0.01974252963067913</v>
      </c>
      <c r="L154" s="13">
        <f t="shared" si="28"/>
        <v>0.019474560908846365</v>
      </c>
      <c r="M154" s="20">
        <f t="shared" si="35"/>
        <v>1021.7614623642601</v>
      </c>
      <c r="N154" s="23"/>
      <c r="T154" s="27"/>
      <c r="U154" s="27"/>
      <c r="V154" s="27"/>
    </row>
    <row r="155" spans="1:22" ht="12.75">
      <c r="A155">
        <f t="shared" si="24"/>
        <v>133</v>
      </c>
      <c r="B155">
        <f t="shared" si="29"/>
        <v>798</v>
      </c>
      <c r="C155" s="31">
        <v>0.0035999999999999366</v>
      </c>
      <c r="D155" s="13">
        <f t="shared" si="30"/>
        <v>0.0035999999999999366</v>
      </c>
      <c r="E155" s="13">
        <f t="shared" si="25"/>
        <v>0.712</v>
      </c>
      <c r="F155" s="13">
        <f t="shared" si="31"/>
        <v>0.12702961159023696</v>
      </c>
      <c r="G155" s="13">
        <f t="shared" si="32"/>
        <v>0.001694802647949939</v>
      </c>
      <c r="H155" s="13">
        <f t="shared" si="26"/>
        <v>0.5146868273890419</v>
      </c>
      <c r="I155" s="13">
        <f t="shared" si="33"/>
        <v>0.0034034736148627065</v>
      </c>
      <c r="J155" s="13">
        <f t="shared" si="27"/>
        <v>0.0034034736148627065</v>
      </c>
      <c r="K155" s="14">
        <f t="shared" si="34"/>
        <v>0.019218281011924753</v>
      </c>
      <c r="L155" s="13">
        <f t="shared" si="28"/>
        <v>0.019476509046331556</v>
      </c>
      <c r="M155" s="20">
        <f t="shared" si="35"/>
        <v>1028.7730056209393</v>
      </c>
      <c r="N155" s="23"/>
      <c r="T155" s="27"/>
      <c r="U155" s="27"/>
      <c r="V155" s="27"/>
    </row>
    <row r="156" spans="1:22" ht="12.75">
      <c r="A156">
        <f t="shared" si="24"/>
        <v>134</v>
      </c>
      <c r="B156">
        <f t="shared" si="29"/>
        <v>804</v>
      </c>
      <c r="C156" s="31">
        <v>0.0035000000000000586</v>
      </c>
      <c r="D156" s="13">
        <f t="shared" si="30"/>
        <v>0.0035000000000000586</v>
      </c>
      <c r="E156" s="13">
        <f t="shared" si="25"/>
        <v>0.7155</v>
      </c>
      <c r="F156" s="13">
        <f t="shared" si="31"/>
        <v>0.12868505300446662</v>
      </c>
      <c r="G156" s="13">
        <f t="shared" si="32"/>
        <v>0.001655441414229658</v>
      </c>
      <c r="H156" s="13">
        <f t="shared" si="26"/>
        <v>0.5179973038019771</v>
      </c>
      <c r="I156" s="13">
        <f t="shared" si="33"/>
        <v>0.003310476412935137</v>
      </c>
      <c r="J156" s="13">
        <f t="shared" si="27"/>
        <v>0.003310476412935137</v>
      </c>
      <c r="K156" s="14">
        <f t="shared" si="34"/>
        <v>0.018693156811707076</v>
      </c>
      <c r="L156" s="13">
        <f t="shared" si="28"/>
        <v>0.019302912334826342</v>
      </c>
      <c r="M156" s="20">
        <f t="shared" si="35"/>
        <v>1035.722054061477</v>
      </c>
      <c r="N156" s="23"/>
      <c r="T156" s="27"/>
      <c r="U156" s="27"/>
      <c r="V156" s="27"/>
    </row>
    <row r="157" spans="1:22" ht="12.75">
      <c r="A157">
        <f t="shared" si="24"/>
        <v>135</v>
      </c>
      <c r="B157">
        <f t="shared" si="29"/>
        <v>810</v>
      </c>
      <c r="C157" s="31">
        <v>0.0034999999999999476</v>
      </c>
      <c r="D157" s="13">
        <f t="shared" si="30"/>
        <v>0.0034999999999999476</v>
      </c>
      <c r="E157" s="13">
        <f t="shared" si="25"/>
        <v>0.719</v>
      </c>
      <c r="F157" s="13">
        <f t="shared" si="31"/>
        <v>0.13034805512952077</v>
      </c>
      <c r="G157" s="13">
        <f t="shared" si="32"/>
        <v>0.0016630021250541582</v>
      </c>
      <c r="H157" s="13">
        <f t="shared" si="26"/>
        <v>0.5213092839180503</v>
      </c>
      <c r="I157" s="13">
        <f t="shared" si="33"/>
        <v>0.0033119801160732543</v>
      </c>
      <c r="J157" s="13">
        <f t="shared" si="27"/>
        <v>0.0033119801160732543</v>
      </c>
      <c r="K157" s="14">
        <f t="shared" si="34"/>
        <v>0.018701647722093644</v>
      </c>
      <c r="L157" s="13">
        <f t="shared" si="28"/>
        <v>0.01910107564551768</v>
      </c>
      <c r="M157" s="20">
        <f t="shared" si="35"/>
        <v>1042.5984412938633</v>
      </c>
      <c r="N157" s="23"/>
      <c r="T157" s="27"/>
      <c r="U157" s="27"/>
      <c r="V157" s="27"/>
    </row>
    <row r="158" spans="1:22" ht="12.75">
      <c r="A158">
        <f t="shared" si="24"/>
        <v>136</v>
      </c>
      <c r="B158">
        <f t="shared" si="29"/>
        <v>816</v>
      </c>
      <c r="C158" s="31">
        <v>0.0035000000000000586</v>
      </c>
      <c r="D158" s="13">
        <f t="shared" si="30"/>
        <v>0.0035000000000000586</v>
      </c>
      <c r="E158" s="13">
        <f t="shared" si="25"/>
        <v>0.7225</v>
      </c>
      <c r="F158" s="13">
        <f t="shared" si="31"/>
        <v>0.13201857157427482</v>
      </c>
      <c r="G158" s="13">
        <f t="shared" si="32"/>
        <v>0.00167051644475405</v>
      </c>
      <c r="H158" s="13">
        <f t="shared" si="26"/>
        <v>0.5246227499121303</v>
      </c>
      <c r="I158" s="13">
        <f t="shared" si="33"/>
        <v>0.0033134659940800004</v>
      </c>
      <c r="J158" s="13">
        <f t="shared" si="27"/>
        <v>0.0033134659940800004</v>
      </c>
      <c r="K158" s="14">
        <f t="shared" si="34"/>
        <v>0.01871003797990507</v>
      </c>
      <c r="L158" s="13">
        <f t="shared" si="28"/>
        <v>0.018969331380678238</v>
      </c>
      <c r="M158" s="20">
        <f t="shared" si="35"/>
        <v>1049.4274005909074</v>
      </c>
      <c r="N158" s="23"/>
      <c r="T158" s="27"/>
      <c r="U158" s="27"/>
      <c r="V158" s="27"/>
    </row>
    <row r="159" spans="1:22" ht="12.75">
      <c r="A159">
        <f aca="true" t="shared" si="36" ref="A159:A166">+A158+1</f>
        <v>137</v>
      </c>
      <c r="B159">
        <f t="shared" si="29"/>
        <v>822</v>
      </c>
      <c r="C159" s="31">
        <v>0.0033999999999999586</v>
      </c>
      <c r="D159" s="13">
        <f t="shared" si="30"/>
        <v>0.0033999999999999586</v>
      </c>
      <c r="E159" s="13">
        <f aca="true" t="shared" si="37" ref="E159:E166">+D159+E158</f>
        <v>0.7259</v>
      </c>
      <c r="F159" s="13">
        <f t="shared" si="31"/>
        <v>0.13364851068012137</v>
      </c>
      <c r="G159" s="13">
        <f t="shared" si="32"/>
        <v>0.0016299391058465507</v>
      </c>
      <c r="H159" s="13">
        <f aca="true" t="shared" si="38" ref="H159:H166">+IF(E159&lt;$F$13,0,((E159-$F$13)^2)/(E159+0.8*$F$12))</f>
        <v>0.5278429516116062</v>
      </c>
      <c r="I159" s="13">
        <f t="shared" si="33"/>
        <v>0.0032202016994758997</v>
      </c>
      <c r="J159" s="13">
        <f aca="true" t="shared" si="39" ref="J159:J166">+($B$10/$B$4)*G159+(($F$10/$B$4)*I159)</f>
        <v>0.0032202016994758997</v>
      </c>
      <c r="K159" s="14">
        <f t="shared" si="34"/>
        <v>0.018183405596373915</v>
      </c>
      <c r="L159" s="13">
        <f t="shared" si="28"/>
        <v>0.01879512818316532</v>
      </c>
      <c r="M159" s="20">
        <f t="shared" si="35"/>
        <v>1056.1936467368469</v>
      </c>
      <c r="N159" s="23"/>
      <c r="T159" s="27"/>
      <c r="U159" s="27"/>
      <c r="V159" s="27"/>
    </row>
    <row r="160" spans="1:22" ht="12.75">
      <c r="A160">
        <f t="shared" si="36"/>
        <v>138</v>
      </c>
      <c r="B160">
        <f t="shared" si="29"/>
        <v>828</v>
      </c>
      <c r="C160" s="31">
        <v>0.0033999999999999586</v>
      </c>
      <c r="D160" s="13">
        <f t="shared" si="30"/>
        <v>0.0033999999999999586</v>
      </c>
      <c r="E160" s="13">
        <f t="shared" si="37"/>
        <v>0.7293</v>
      </c>
      <c r="F160" s="13">
        <f t="shared" si="31"/>
        <v>0.1352854555865466</v>
      </c>
      <c r="G160" s="13">
        <f t="shared" si="32"/>
        <v>0.001636944906425214</v>
      </c>
      <c r="H160" s="13">
        <f t="shared" si="38"/>
        <v>0.531064523102665</v>
      </c>
      <c r="I160" s="13">
        <f t="shared" si="33"/>
        <v>0.003221571491058839</v>
      </c>
      <c r="J160" s="13">
        <f t="shared" si="39"/>
        <v>0.003221571491058839</v>
      </c>
      <c r="K160" s="14">
        <f t="shared" si="34"/>
        <v>0.018191140352845577</v>
      </c>
      <c r="L160" s="13">
        <f t="shared" si="28"/>
        <v>0.018592509780313463</v>
      </c>
      <c r="M160" s="20">
        <f t="shared" si="35"/>
        <v>1062.8869502577597</v>
      </c>
      <c r="N160" s="23"/>
      <c r="T160" s="27"/>
      <c r="U160" s="27"/>
      <c r="V160" s="27"/>
    </row>
    <row r="161" spans="1:22" ht="12.75">
      <c r="A161">
        <f t="shared" si="36"/>
        <v>139</v>
      </c>
      <c r="B161">
        <f t="shared" si="29"/>
        <v>834</v>
      </c>
      <c r="C161" s="31">
        <v>0.0033000000000000806</v>
      </c>
      <c r="D161" s="13">
        <f t="shared" si="30"/>
        <v>0.0033000000000000806</v>
      </c>
      <c r="E161" s="13">
        <f t="shared" si="37"/>
        <v>0.7326</v>
      </c>
      <c r="F161" s="13">
        <f t="shared" si="31"/>
        <v>0.1368809154954915</v>
      </c>
      <c r="G161" s="13">
        <f t="shared" si="32"/>
        <v>0.0015954599089449129</v>
      </c>
      <c r="H161" s="13">
        <f t="shared" si="38"/>
        <v>0.5341926376746967</v>
      </c>
      <c r="I161" s="13">
        <f t="shared" si="33"/>
        <v>0.0031281145720316594</v>
      </c>
      <c r="J161" s="13">
        <f t="shared" si="39"/>
        <v>0.0031281145720316594</v>
      </c>
      <c r="K161" s="14">
        <f t="shared" si="34"/>
        <v>0.01766342028340544</v>
      </c>
      <c r="L161" s="13">
        <f t="shared" si="28"/>
        <v>0.018370766626250812</v>
      </c>
      <c r="M161" s="20">
        <f t="shared" si="35"/>
        <v>1069.50042624321</v>
      </c>
      <c r="N161" s="23"/>
      <c r="T161" s="27"/>
      <c r="U161" s="27"/>
      <c r="V161" s="27"/>
    </row>
    <row r="162" spans="1:22" ht="12.75">
      <c r="A162">
        <f t="shared" si="36"/>
        <v>140</v>
      </c>
      <c r="B162">
        <f t="shared" si="29"/>
        <v>840</v>
      </c>
      <c r="C162" s="31">
        <v>0.0033999999999999586</v>
      </c>
      <c r="D162" s="13">
        <f t="shared" si="30"/>
        <v>0.0033999999999999586</v>
      </c>
      <c r="E162" s="13">
        <f t="shared" si="37"/>
        <v>0.736</v>
      </c>
      <c r="F162" s="13">
        <f t="shared" si="31"/>
        <v>0.13853154476229276</v>
      </c>
      <c r="G162" s="13">
        <f t="shared" si="32"/>
        <v>0.0016506292668012623</v>
      </c>
      <c r="H162" s="13">
        <f t="shared" si="38"/>
        <v>0.537416863041513</v>
      </c>
      <c r="I162" s="13">
        <f t="shared" si="33"/>
        <v>0.0032242253668163245</v>
      </c>
      <c r="J162" s="13">
        <f t="shared" si="39"/>
        <v>0.0032242253668163245</v>
      </c>
      <c r="K162" s="14">
        <f t="shared" si="34"/>
        <v>0.01820612590462285</v>
      </c>
      <c r="L162" s="13">
        <f t="shared" si="28"/>
        <v>0.01822543544883859</v>
      </c>
      <c r="M162" s="20">
        <f t="shared" si="35"/>
        <v>1076.061583004792</v>
      </c>
      <c r="N162" s="23"/>
      <c r="T162" s="27"/>
      <c r="U162" s="27"/>
      <c r="V162" s="27"/>
    </row>
    <row r="163" spans="1:22" ht="12.75">
      <c r="A163">
        <f t="shared" si="36"/>
        <v>141</v>
      </c>
      <c r="B163">
        <f t="shared" si="29"/>
        <v>846</v>
      </c>
      <c r="C163" s="31">
        <v>0.0033999999999999586</v>
      </c>
      <c r="D163" s="13">
        <f t="shared" si="30"/>
        <v>0.0033999999999999586</v>
      </c>
      <c r="E163" s="13">
        <f t="shared" si="37"/>
        <v>0.7394</v>
      </c>
      <c r="F163" s="13">
        <f t="shared" si="31"/>
        <v>0.14018905747341784</v>
      </c>
      <c r="G163" s="13">
        <f t="shared" si="32"/>
        <v>0.0016575127111250754</v>
      </c>
      <c r="H163" s="13">
        <f t="shared" si="38"/>
        <v>0.5406424125619194</v>
      </c>
      <c r="I163" s="13">
        <f t="shared" si="33"/>
        <v>0.0032255495204063234</v>
      </c>
      <c r="J163" s="13">
        <f t="shared" si="39"/>
        <v>0.0032255495204063234</v>
      </c>
      <c r="K163" s="14">
        <f t="shared" si="34"/>
        <v>0.018213602958561042</v>
      </c>
      <c r="L163" s="13">
        <f t="shared" si="28"/>
        <v>0.018220245109756374</v>
      </c>
      <c r="M163" s="20">
        <f t="shared" si="35"/>
        <v>1082.6208712443045</v>
      </c>
      <c r="N163" s="23"/>
      <c r="T163" s="27"/>
      <c r="U163" s="27"/>
      <c r="V163" s="27"/>
    </row>
    <row r="164" spans="1:22" ht="12.75">
      <c r="A164">
        <f t="shared" si="36"/>
        <v>142</v>
      </c>
      <c r="B164">
        <f t="shared" si="29"/>
        <v>852</v>
      </c>
      <c r="C164" s="31">
        <v>0.0034000000000000696</v>
      </c>
      <c r="D164" s="13">
        <f t="shared" si="30"/>
        <v>0.0034000000000000696</v>
      </c>
      <c r="E164" s="13">
        <f t="shared" si="37"/>
        <v>0.7428</v>
      </c>
      <c r="F164" s="13">
        <f t="shared" si="31"/>
        <v>0.14185341308105545</v>
      </c>
      <c r="G164" s="13">
        <f t="shared" si="32"/>
        <v>0.0016643556076376131</v>
      </c>
      <c r="H164" s="13">
        <f t="shared" si="38"/>
        <v>0.5438692713293009</v>
      </c>
      <c r="I164" s="13">
        <f t="shared" si="33"/>
        <v>0.003226858767381491</v>
      </c>
      <c r="J164" s="13">
        <f t="shared" si="39"/>
        <v>0.003226858767381491</v>
      </c>
      <c r="K164" s="14">
        <f t="shared" si="34"/>
        <v>0.018220995839814152</v>
      </c>
      <c r="L164" s="13">
        <f>+L163+($B$8*((K163+K164)-(2*L163)))</f>
        <v>0.01821926320623345</v>
      </c>
      <c r="M164" s="20">
        <f t="shared" si="35"/>
        <v>1089.1798059985485</v>
      </c>
      <c r="N164" s="23"/>
      <c r="T164" s="27"/>
      <c r="U164" s="27"/>
      <c r="V164" s="27"/>
    </row>
    <row r="165" spans="1:22" ht="12.75">
      <c r="A165">
        <f t="shared" si="36"/>
        <v>143</v>
      </c>
      <c r="B165">
        <f t="shared" si="29"/>
        <v>858</v>
      </c>
      <c r="C165" s="31">
        <v>0.0032999999999999696</v>
      </c>
      <c r="D165" s="13">
        <f t="shared" si="30"/>
        <v>0.0032999999999999696</v>
      </c>
      <c r="E165" s="13">
        <f t="shared" si="37"/>
        <v>0.7461</v>
      </c>
      <c r="F165" s="13">
        <f t="shared" si="31"/>
        <v>0.14347532291939458</v>
      </c>
      <c r="G165" s="13">
        <f t="shared" si="32"/>
        <v>0.001621909838339125</v>
      </c>
      <c r="H165" s="13">
        <f t="shared" si="38"/>
        <v>0.5470024606321349</v>
      </c>
      <c r="I165" s="13">
        <f t="shared" si="33"/>
        <v>0.0031331893028340163</v>
      </c>
      <c r="J165" s="13">
        <f t="shared" si="39"/>
        <v>0.0031331893028340163</v>
      </c>
      <c r="K165" s="14">
        <f t="shared" si="34"/>
        <v>0.017692075596669413</v>
      </c>
      <c r="L165" s="13">
        <f>+L164+($B$8*((K164+K165)-(2*L164)))</f>
        <v>0.018131687376902895</v>
      </c>
      <c r="M165" s="20">
        <f t="shared" si="35"/>
        <v>1095.7072134542336</v>
      </c>
      <c r="N165" s="23"/>
      <c r="T165" s="27"/>
      <c r="U165" s="27"/>
      <c r="V165" s="27"/>
    </row>
    <row r="166" spans="1:22" ht="12.75">
      <c r="A166">
        <f t="shared" si="36"/>
        <v>144</v>
      </c>
      <c r="B166">
        <f t="shared" si="29"/>
        <v>864</v>
      </c>
      <c r="C166" s="31">
        <v>0.0034000000000000696</v>
      </c>
      <c r="D166" s="13">
        <f t="shared" si="30"/>
        <v>0.0034000000000000696</v>
      </c>
      <c r="E166" s="13">
        <f t="shared" si="37"/>
        <v>0.7495</v>
      </c>
      <c r="F166" s="13">
        <f t="shared" si="31"/>
        <v>0.1451530456072408</v>
      </c>
      <c r="G166" s="13">
        <f t="shared" si="32"/>
        <v>0.001677722687846217</v>
      </c>
      <c r="H166" s="13">
        <f t="shared" si="38"/>
        <v>0.5502318566156048</v>
      </c>
      <c r="I166" s="13">
        <f t="shared" si="33"/>
        <v>0.0032293959834699404</v>
      </c>
      <c r="J166" s="13">
        <f t="shared" si="39"/>
        <v>0.0032293959834699404</v>
      </c>
      <c r="K166" s="14">
        <f>+(60.5*J166*$B$4)/$B$6</f>
        <v>0.018235322653326932</v>
      </c>
      <c r="L166" s="13">
        <f>+L165+($B$8*((K165+K166)-(2*L165)))</f>
        <v>0.018075691292934654</v>
      </c>
      <c r="M166" s="20">
        <f t="shared" si="35"/>
        <v>1102.21446231969</v>
      </c>
      <c r="N166" s="23"/>
      <c r="T166" s="27"/>
      <c r="U166" s="27"/>
      <c r="V166" s="27"/>
    </row>
    <row r="167" spans="1:22" ht="12.75">
      <c r="A167">
        <f aca="true" t="shared" si="40" ref="A167:A230">+A166+1</f>
        <v>145</v>
      </c>
      <c r="B167">
        <f t="shared" si="29"/>
        <v>870</v>
      </c>
      <c r="C167" s="31">
        <v>0.0032999999999999696</v>
      </c>
      <c r="D167" s="13">
        <f t="shared" si="30"/>
        <v>0.0032999999999999696</v>
      </c>
      <c r="E167" s="13">
        <f aca="true" t="shared" si="41" ref="E167:E230">+D167+E166</f>
        <v>0.7528</v>
      </c>
      <c r="F167" s="13">
        <f t="shared" si="31"/>
        <v>0.1467878544353196</v>
      </c>
      <c r="G167" s="13">
        <f aca="true" t="shared" si="42" ref="G167:G230">+F167-F166</f>
        <v>0.0016348088280788153</v>
      </c>
      <c r="H167" s="13">
        <f aca="true" t="shared" si="43" ref="H167:H230">+IF(E167&lt;$F$13,0,((E167-$F$13)^2)/(E167+0.8*$F$12))</f>
        <v>0.5533674814437353</v>
      </c>
      <c r="I167" s="13">
        <f aca="true" t="shared" si="44" ref="I167:I230">+H167-H166</f>
        <v>0.0031356248281304566</v>
      </c>
      <c r="J167" s="13">
        <f aca="true" t="shared" si="45" ref="J167:J230">+($B$10/$B$4)*G167+(($F$10/$B$4)*I167)</f>
        <v>0.0031356248281304566</v>
      </c>
      <c r="K167" s="14">
        <f aca="true" t="shared" si="46" ref="K167:K230">+(60.5*J167*$B$4)/$B$6</f>
        <v>0.017705828196176648</v>
      </c>
      <c r="L167" s="13">
        <f aca="true" t="shared" si="47" ref="L167:L230">+L166+($B$8*((K166+K167)-(2*L166)))</f>
        <v>0.018040652670207033</v>
      </c>
      <c r="M167" s="20">
        <f aca="true" t="shared" si="48" ref="M167:M230">+L167*$B$6*60+M166</f>
        <v>1108.7090972809647</v>
      </c>
      <c r="N167" s="23"/>
      <c r="T167" s="27"/>
      <c r="U167" s="27"/>
      <c r="V167" s="27"/>
    </row>
    <row r="168" spans="1:22" ht="12.75">
      <c r="A168">
        <f t="shared" si="40"/>
        <v>146</v>
      </c>
      <c r="B168">
        <f t="shared" si="29"/>
        <v>876</v>
      </c>
      <c r="C168" s="31">
        <v>0.0032999999999999696</v>
      </c>
      <c r="D168" s="13">
        <f t="shared" si="30"/>
        <v>0.0032999999999999696</v>
      </c>
      <c r="E168" s="13">
        <f t="shared" si="41"/>
        <v>0.7561</v>
      </c>
      <c r="F168" s="13">
        <f t="shared" si="31"/>
        <v>0.14842896189839322</v>
      </c>
      <c r="G168" s="13">
        <f t="shared" si="42"/>
        <v>0.00164110746307361</v>
      </c>
      <c r="H168" s="13">
        <f t="shared" si="43"/>
        <v>0.556504286299138</v>
      </c>
      <c r="I168" s="13">
        <f t="shared" si="44"/>
        <v>0.003136804855402686</v>
      </c>
      <c r="J168" s="13">
        <f t="shared" si="45"/>
        <v>0.003136804855402686</v>
      </c>
      <c r="K168" s="14">
        <f t="shared" si="46"/>
        <v>0.017712491416840503</v>
      </c>
      <c r="L168" s="13">
        <f t="shared" si="47"/>
        <v>0.017930155048974213</v>
      </c>
      <c r="M168" s="20">
        <f t="shared" si="48"/>
        <v>1115.1639530985954</v>
      </c>
      <c r="N168" s="23"/>
      <c r="T168" s="27"/>
      <c r="U168" s="27"/>
      <c r="V168" s="27"/>
    </row>
    <row r="169" spans="1:22" ht="12.75">
      <c r="A169">
        <f t="shared" si="40"/>
        <v>147</v>
      </c>
      <c r="B169">
        <f t="shared" si="29"/>
        <v>882</v>
      </c>
      <c r="C169" s="31">
        <v>0.0032999999999999696</v>
      </c>
      <c r="D169" s="13">
        <f t="shared" si="30"/>
        <v>0.0032999999999999696</v>
      </c>
      <c r="E169" s="13">
        <f t="shared" si="41"/>
        <v>0.7594</v>
      </c>
      <c r="F169" s="13">
        <f t="shared" si="31"/>
        <v>0.15007633232676199</v>
      </c>
      <c r="G169" s="13">
        <f t="shared" si="42"/>
        <v>0.0016473704283687662</v>
      </c>
      <c r="H169" s="13">
        <f t="shared" si="43"/>
        <v>0.5596422585203743</v>
      </c>
      <c r="I169" s="13">
        <f t="shared" si="44"/>
        <v>0.0031379722212363514</v>
      </c>
      <c r="J169" s="13">
        <f t="shared" si="45"/>
        <v>0.0031379722212363514</v>
      </c>
      <c r="K169" s="14">
        <f t="shared" si="46"/>
        <v>0.017719083142581266</v>
      </c>
      <c r="L169" s="13">
        <f t="shared" si="47"/>
        <v>0.017858699125886435</v>
      </c>
      <c r="M169" s="20">
        <f t="shared" si="48"/>
        <v>1121.5930847839145</v>
      </c>
      <c r="N169" s="23"/>
      <c r="T169" s="27"/>
      <c r="U169" s="27"/>
      <c r="V169" s="27"/>
    </row>
    <row r="170" spans="1:22" ht="12.75">
      <c r="A170">
        <f t="shared" si="40"/>
        <v>148</v>
      </c>
      <c r="B170">
        <f t="shared" si="29"/>
        <v>888</v>
      </c>
      <c r="C170" s="31">
        <v>0.0033000000000000806</v>
      </c>
      <c r="D170" s="13">
        <f t="shared" si="30"/>
        <v>0.0033000000000000806</v>
      </c>
      <c r="E170" s="13">
        <f t="shared" si="41"/>
        <v>0.7627</v>
      </c>
      <c r="F170" s="13">
        <f t="shared" si="31"/>
        <v>0.1517299303195528</v>
      </c>
      <c r="G170" s="13">
        <f t="shared" si="42"/>
        <v>0.0016535979927908284</v>
      </c>
      <c r="H170" s="13">
        <f t="shared" si="43"/>
        <v>0.5627813856264998</v>
      </c>
      <c r="I170" s="13">
        <f t="shared" si="44"/>
        <v>0.0031391271061255166</v>
      </c>
      <c r="J170" s="13">
        <f t="shared" si="45"/>
        <v>0.0031391271061255166</v>
      </c>
      <c r="K170" s="14">
        <f t="shared" si="46"/>
        <v>0.017725604392588752</v>
      </c>
      <c r="L170" s="13">
        <f t="shared" si="47"/>
        <v>0.01781324733978596</v>
      </c>
      <c r="M170" s="20">
        <f t="shared" si="48"/>
        <v>1128.0058538262374</v>
      </c>
      <c r="N170" s="23"/>
      <c r="T170" s="27"/>
      <c r="U170" s="27"/>
      <c r="V170" s="27"/>
    </row>
    <row r="171" spans="1:22" ht="12.75">
      <c r="A171">
        <f t="shared" si="40"/>
        <v>149</v>
      </c>
      <c r="B171">
        <f t="shared" si="29"/>
        <v>894</v>
      </c>
      <c r="C171" s="31">
        <v>0.0032999999999999696</v>
      </c>
      <c r="D171" s="13">
        <f t="shared" si="30"/>
        <v>0.0032999999999999696</v>
      </c>
      <c r="E171" s="13">
        <f t="shared" si="41"/>
        <v>0.766</v>
      </c>
      <c r="F171" s="13">
        <f t="shared" si="31"/>
        <v>0.15338972074219134</v>
      </c>
      <c r="G171" s="13">
        <f t="shared" si="42"/>
        <v>0.0016597904226385296</v>
      </c>
      <c r="H171" s="13">
        <f t="shared" si="43"/>
        <v>0.5659216553138585</v>
      </c>
      <c r="I171" s="13">
        <f t="shared" si="44"/>
        <v>0.003140269687358699</v>
      </c>
      <c r="J171" s="13">
        <f t="shared" si="45"/>
        <v>0.003140269687358699</v>
      </c>
      <c r="K171" s="14">
        <f t="shared" si="46"/>
        <v>0.01773205616795212</v>
      </c>
      <c r="L171" s="13">
        <f t="shared" si="47"/>
        <v>0.01778510831994745</v>
      </c>
      <c r="M171" s="20">
        <f t="shared" si="48"/>
        <v>1134.4084928214186</v>
      </c>
      <c r="N171" s="23"/>
      <c r="T171" s="27"/>
      <c r="U171" s="27"/>
      <c r="V171" s="27"/>
    </row>
    <row r="172" spans="1:22" ht="12.75">
      <c r="A172">
        <f t="shared" si="40"/>
        <v>150</v>
      </c>
      <c r="B172">
        <f t="shared" si="29"/>
        <v>900</v>
      </c>
      <c r="C172" s="31">
        <v>0.0031999999999999806</v>
      </c>
      <c r="D172" s="13">
        <f t="shared" si="30"/>
        <v>0.0031999999999999806</v>
      </c>
      <c r="E172" s="13">
        <f t="shared" si="41"/>
        <v>0.7692</v>
      </c>
      <c r="F172" s="13">
        <f t="shared" si="31"/>
        <v>0.15500509531704823</v>
      </c>
      <c r="G172" s="13">
        <f t="shared" si="42"/>
        <v>0.001615374574856887</v>
      </c>
      <c r="H172" s="13">
        <f t="shared" si="43"/>
        <v>0.5689678450160915</v>
      </c>
      <c r="I172" s="13">
        <f t="shared" si="44"/>
        <v>0.0030461897022330264</v>
      </c>
      <c r="J172" s="13">
        <f t="shared" si="45"/>
        <v>0.0030461897022330264</v>
      </c>
      <c r="K172" s="14">
        <f t="shared" si="46"/>
        <v>0.017200817851942492</v>
      </c>
      <c r="L172" s="13">
        <f t="shared" si="47"/>
        <v>0.017678884549947402</v>
      </c>
      <c r="M172" s="20">
        <f t="shared" si="48"/>
        <v>1140.7728912593996</v>
      </c>
      <c r="N172" s="23"/>
      <c r="T172" s="27"/>
      <c r="U172" s="27"/>
      <c r="V172" s="27"/>
    </row>
    <row r="173" spans="1:22" ht="12.75">
      <c r="A173">
        <f t="shared" si="40"/>
        <v>151</v>
      </c>
      <c r="B173">
        <f t="shared" si="29"/>
        <v>906</v>
      </c>
      <c r="C173" s="31">
        <v>0.0032999999999999696</v>
      </c>
      <c r="D173" s="13">
        <f t="shared" si="30"/>
        <v>0.0032999999999999696</v>
      </c>
      <c r="E173" s="13">
        <f t="shared" si="41"/>
        <v>0.7725</v>
      </c>
      <c r="F173" s="13">
        <f t="shared" si="31"/>
        <v>0.1566769812104495</v>
      </c>
      <c r="G173" s="13">
        <f t="shared" si="42"/>
        <v>0.0016718858934012815</v>
      </c>
      <c r="H173" s="13">
        <f t="shared" si="43"/>
        <v>0.5721103299288203</v>
      </c>
      <c r="I173" s="13">
        <f t="shared" si="44"/>
        <v>0.003142484912728727</v>
      </c>
      <c r="J173" s="13">
        <f t="shared" si="45"/>
        <v>0.003142484912728727</v>
      </c>
      <c r="K173" s="14">
        <f t="shared" si="46"/>
        <v>0.01774456480720821</v>
      </c>
      <c r="L173" s="13">
        <f t="shared" si="47"/>
        <v>0.017610153476490052</v>
      </c>
      <c r="M173" s="20">
        <f t="shared" si="48"/>
        <v>1147.112546510936</v>
      </c>
      <c r="N173" s="23"/>
      <c r="T173" s="27"/>
      <c r="U173" s="27"/>
      <c r="V173" s="27"/>
    </row>
    <row r="174" spans="1:22" ht="12.75">
      <c r="A174">
        <f t="shared" si="40"/>
        <v>152</v>
      </c>
      <c r="B174">
        <f t="shared" si="29"/>
        <v>912</v>
      </c>
      <c r="C174" s="31">
        <v>0.0031999999999999806</v>
      </c>
      <c r="D174" s="13">
        <f t="shared" si="30"/>
        <v>0.0031999999999999806</v>
      </c>
      <c r="E174" s="13">
        <f t="shared" si="41"/>
        <v>0.7757</v>
      </c>
      <c r="F174" s="13">
        <f t="shared" si="31"/>
        <v>0.158304019855098</v>
      </c>
      <c r="G174" s="13">
        <f t="shared" si="42"/>
        <v>0.0016270386446484986</v>
      </c>
      <c r="H174" s="13">
        <f t="shared" si="43"/>
        <v>0.5751586453838948</v>
      </c>
      <c r="I174" s="13">
        <f t="shared" si="44"/>
        <v>0.0030483154550745573</v>
      </c>
      <c r="J174" s="13">
        <f t="shared" si="45"/>
        <v>0.0030483154550745573</v>
      </c>
      <c r="K174" s="14">
        <f t="shared" si="46"/>
        <v>0.017212821269654333</v>
      </c>
      <c r="L174" s="13">
        <f t="shared" si="47"/>
        <v>0.01756633333047046</v>
      </c>
      <c r="M174" s="20">
        <f t="shared" si="48"/>
        <v>1153.4364265099055</v>
      </c>
      <c r="N174" s="23"/>
      <c r="T174" s="27"/>
      <c r="U174" s="27"/>
      <c r="V174" s="27"/>
    </row>
    <row r="175" spans="1:22" ht="12.75">
      <c r="A175">
        <f t="shared" si="40"/>
        <v>153</v>
      </c>
      <c r="B175">
        <f t="shared" si="29"/>
        <v>918</v>
      </c>
      <c r="C175" s="31">
        <v>0.0032000000000000917</v>
      </c>
      <c r="D175" s="13">
        <f t="shared" si="30"/>
        <v>0.0032000000000000917</v>
      </c>
      <c r="E175" s="13">
        <f t="shared" si="41"/>
        <v>0.7789</v>
      </c>
      <c r="F175" s="13">
        <f t="shared" si="31"/>
        <v>0.15993675355967782</v>
      </c>
      <c r="G175" s="13">
        <f t="shared" si="42"/>
        <v>0.0016327337045798085</v>
      </c>
      <c r="H175" s="13">
        <f t="shared" si="43"/>
        <v>0.5782079912113268</v>
      </c>
      <c r="I175" s="13">
        <f t="shared" si="44"/>
        <v>0.003049345827431993</v>
      </c>
      <c r="J175" s="13">
        <f t="shared" si="45"/>
        <v>0.003049345827431993</v>
      </c>
      <c r="K175" s="14">
        <f t="shared" si="46"/>
        <v>0.01721863943889932</v>
      </c>
      <c r="L175" s="13">
        <f t="shared" si="47"/>
        <v>0.01744946567173925</v>
      </c>
      <c r="M175" s="20">
        <f t="shared" si="48"/>
        <v>1159.7182341517316</v>
      </c>
      <c r="N175" s="23"/>
      <c r="T175" s="27"/>
      <c r="U175" s="27"/>
      <c r="V175" s="27"/>
    </row>
    <row r="176" spans="1:22" ht="12.75">
      <c r="A176">
        <f t="shared" si="40"/>
        <v>154</v>
      </c>
      <c r="B176">
        <f t="shared" si="29"/>
        <v>924</v>
      </c>
      <c r="C176" s="31">
        <v>0.0031999999999999806</v>
      </c>
      <c r="D176" s="13">
        <f t="shared" si="30"/>
        <v>0.0031999999999999806</v>
      </c>
      <c r="E176" s="13">
        <f t="shared" si="41"/>
        <v>0.7821</v>
      </c>
      <c r="F176" s="13">
        <f t="shared" si="31"/>
        <v>0.16157515145079937</v>
      </c>
      <c r="G176" s="13">
        <f t="shared" si="42"/>
        <v>0.0016383978911215513</v>
      </c>
      <c r="H176" s="13">
        <f t="shared" si="43"/>
        <v>0.5812583569478861</v>
      </c>
      <c r="I176" s="13">
        <f t="shared" si="44"/>
        <v>0.0030503657365592574</v>
      </c>
      <c r="J176" s="13">
        <f t="shared" si="45"/>
        <v>0.0030503657365592574</v>
      </c>
      <c r="K176" s="14">
        <f t="shared" si="46"/>
        <v>0.017224398525771276</v>
      </c>
      <c r="L176" s="13">
        <f t="shared" si="47"/>
        <v>0.017373483441937933</v>
      </c>
      <c r="M176" s="20">
        <f t="shared" si="48"/>
        <v>1165.9726881908293</v>
      </c>
      <c r="N176" s="23"/>
      <c r="T176" s="27"/>
      <c r="U176" s="27"/>
      <c r="V176" s="27"/>
    </row>
    <row r="177" spans="1:22" ht="12.75">
      <c r="A177">
        <f t="shared" si="40"/>
        <v>155</v>
      </c>
      <c r="B177">
        <f t="shared" si="29"/>
        <v>930</v>
      </c>
      <c r="C177" s="31">
        <v>0.0031999999999999806</v>
      </c>
      <c r="D177" s="13">
        <f t="shared" si="30"/>
        <v>0.0031999999999999806</v>
      </c>
      <c r="E177" s="13">
        <f t="shared" si="41"/>
        <v>0.7853</v>
      </c>
      <c r="F177" s="13">
        <f t="shared" si="31"/>
        <v>0.16321918287782694</v>
      </c>
      <c r="G177" s="13">
        <f t="shared" si="42"/>
        <v>0.0016440314270275702</v>
      </c>
      <c r="H177" s="13">
        <f t="shared" si="43"/>
        <v>0.5843097322715343</v>
      </c>
      <c r="I177" s="13">
        <f t="shared" si="44"/>
        <v>0.0030513753236481866</v>
      </c>
      <c r="J177" s="13">
        <f t="shared" si="45"/>
        <v>0.0030513753236481866</v>
      </c>
      <c r="K177" s="14">
        <f t="shared" si="46"/>
        <v>0.01723009932753343</v>
      </c>
      <c r="L177" s="13">
        <f t="shared" si="47"/>
        <v>0.017324738603509405</v>
      </c>
      <c r="M177" s="20">
        <f t="shared" si="48"/>
        <v>1172.2095940880927</v>
      </c>
      <c r="N177" s="23"/>
      <c r="T177" s="27"/>
      <c r="U177" s="27"/>
      <c r="V177" s="27"/>
    </row>
    <row r="178" spans="1:22" ht="12.75">
      <c r="A178">
        <f t="shared" si="40"/>
        <v>156</v>
      </c>
      <c r="B178">
        <f t="shared" si="29"/>
        <v>936</v>
      </c>
      <c r="C178" s="31">
        <v>0.0031999999999999806</v>
      </c>
      <c r="D178" s="13">
        <f t="shared" si="30"/>
        <v>0.0031999999999999806</v>
      </c>
      <c r="E178" s="13">
        <f t="shared" si="41"/>
        <v>0.7885</v>
      </c>
      <c r="F178" s="13">
        <f t="shared" si="31"/>
        <v>0.1648688174108732</v>
      </c>
      <c r="G178" s="13">
        <f t="shared" si="42"/>
        <v>0.001649634533046257</v>
      </c>
      <c r="H178" s="13">
        <f t="shared" si="43"/>
        <v>0.5873621069990509</v>
      </c>
      <c r="I178" s="13">
        <f t="shared" si="44"/>
        <v>0.003052374727516627</v>
      </c>
      <c r="J178" s="13">
        <f t="shared" si="45"/>
        <v>0.003052374727516627</v>
      </c>
      <c r="K178" s="14">
        <f t="shared" si="46"/>
        <v>0.01723574262804389</v>
      </c>
      <c r="L178" s="13">
        <f t="shared" si="47"/>
        <v>0.017294132728269157</v>
      </c>
      <c r="M178" s="20">
        <f t="shared" si="48"/>
        <v>1178.4354818702695</v>
      </c>
      <c r="N178" s="23"/>
      <c r="T178" s="27"/>
      <c r="U178" s="27"/>
      <c r="V178" s="27"/>
    </row>
    <row r="179" spans="1:22" ht="12.75">
      <c r="A179">
        <f t="shared" si="40"/>
        <v>157</v>
      </c>
      <c r="B179">
        <f t="shared" si="29"/>
        <v>942</v>
      </c>
      <c r="C179" s="31">
        <v>0.0030999999999999917</v>
      </c>
      <c r="D179" s="13">
        <f t="shared" si="30"/>
        <v>0.0030999999999999917</v>
      </c>
      <c r="E179" s="13">
        <f t="shared" si="41"/>
        <v>0.7916</v>
      </c>
      <c r="F179" s="13">
        <f t="shared" si="31"/>
        <v>0.16647221554984956</v>
      </c>
      <c r="G179" s="13">
        <f t="shared" si="42"/>
        <v>0.001603398138976364</v>
      </c>
      <c r="H179" s="13">
        <f t="shared" si="43"/>
        <v>0.5903200385792468</v>
      </c>
      <c r="I179" s="13">
        <f t="shared" si="44"/>
        <v>0.0029579315801958606</v>
      </c>
      <c r="J179" s="13">
        <f t="shared" si="45"/>
        <v>0.0029579315801958606</v>
      </c>
      <c r="K179" s="14">
        <f t="shared" si="46"/>
        <v>0.016702453656172626</v>
      </c>
      <c r="L179" s="13">
        <f t="shared" si="47"/>
        <v>0.017185787866215524</v>
      </c>
      <c r="M179" s="20">
        <f t="shared" si="48"/>
        <v>1184.6223655021072</v>
      </c>
      <c r="N179" s="23"/>
      <c r="T179" s="27"/>
      <c r="U179" s="27"/>
      <c r="V179" s="27"/>
    </row>
    <row r="180" spans="1:22" ht="12.75">
      <c r="A180">
        <f t="shared" si="40"/>
        <v>158</v>
      </c>
      <c r="B180">
        <f t="shared" si="29"/>
        <v>948</v>
      </c>
      <c r="C180" s="31">
        <v>0.0030999999999999917</v>
      </c>
      <c r="D180" s="13">
        <f t="shared" si="30"/>
        <v>0.0030999999999999917</v>
      </c>
      <c r="E180" s="13">
        <f t="shared" si="41"/>
        <v>0.7947</v>
      </c>
      <c r="F180" s="13">
        <f t="shared" si="31"/>
        <v>0.16808081644666378</v>
      </c>
      <c r="G180" s="13">
        <f t="shared" si="42"/>
        <v>0.0016086008968142218</v>
      </c>
      <c r="H180" s="13">
        <f t="shared" si="43"/>
        <v>0.5932788896334542</v>
      </c>
      <c r="I180" s="13">
        <f t="shared" si="44"/>
        <v>0.0029588510542074564</v>
      </c>
      <c r="J180" s="13">
        <f t="shared" si="45"/>
        <v>0.0029588510542074564</v>
      </c>
      <c r="K180" s="14">
        <f t="shared" si="46"/>
        <v>0.016707645619424772</v>
      </c>
      <c r="L180" s="13">
        <f t="shared" si="47"/>
        <v>0.017025541790076582</v>
      </c>
      <c r="M180" s="20">
        <f t="shared" si="48"/>
        <v>1190.7515605465348</v>
      </c>
      <c r="N180" s="23"/>
      <c r="T180" s="27"/>
      <c r="U180" s="27"/>
      <c r="V180" s="27"/>
    </row>
    <row r="181" spans="1:22" ht="12.75">
      <c r="A181">
        <f t="shared" si="40"/>
        <v>159</v>
      </c>
      <c r="B181">
        <f t="shared" si="29"/>
        <v>954</v>
      </c>
      <c r="C181" s="31">
        <v>0.0032000000000000917</v>
      </c>
      <c r="D181" s="13">
        <f t="shared" si="30"/>
        <v>0.0032000000000000917</v>
      </c>
      <c r="E181" s="13">
        <f t="shared" si="41"/>
        <v>0.7979</v>
      </c>
      <c r="F181" s="13">
        <f t="shared" si="31"/>
        <v>0.1697467361946342</v>
      </c>
      <c r="G181" s="13">
        <f t="shared" si="42"/>
        <v>0.0016659197479704235</v>
      </c>
      <c r="H181" s="13">
        <f t="shared" si="43"/>
        <v>0.5963341425068897</v>
      </c>
      <c r="I181" s="13">
        <f t="shared" si="44"/>
        <v>0.0030552528734354434</v>
      </c>
      <c r="J181" s="13">
        <f t="shared" si="45"/>
        <v>0.0030552528734354434</v>
      </c>
      <c r="K181" s="14">
        <f t="shared" si="46"/>
        <v>0.01725199455866547</v>
      </c>
      <c r="L181" s="13">
        <f t="shared" si="47"/>
        <v>0.017010301223066095</v>
      </c>
      <c r="M181" s="20">
        <f t="shared" si="48"/>
        <v>1196.8752689868386</v>
      </c>
      <c r="N181" s="23"/>
      <c r="T181" s="27"/>
      <c r="U181" s="27"/>
      <c r="V181" s="27"/>
    </row>
    <row r="182" spans="1:22" ht="12.75">
      <c r="A182">
        <f t="shared" si="40"/>
        <v>160</v>
      </c>
      <c r="B182">
        <f t="shared" si="29"/>
        <v>960</v>
      </c>
      <c r="C182" s="31">
        <v>0.0030999999999999917</v>
      </c>
      <c r="D182" s="13">
        <f t="shared" si="30"/>
        <v>0.0030999999999999917</v>
      </c>
      <c r="E182" s="13">
        <f t="shared" si="41"/>
        <v>0.801</v>
      </c>
      <c r="F182" s="13">
        <f t="shared" si="31"/>
        <v>0.1713658271895171</v>
      </c>
      <c r="G182" s="13">
        <f t="shared" si="42"/>
        <v>0.001619090994882888</v>
      </c>
      <c r="H182" s="13">
        <f t="shared" si="43"/>
        <v>0.5992948348761082</v>
      </c>
      <c r="I182" s="13">
        <f t="shared" si="44"/>
        <v>0.002960692369218587</v>
      </c>
      <c r="J182" s="13">
        <f t="shared" si="45"/>
        <v>0.002960692369218587</v>
      </c>
      <c r="K182" s="14">
        <f t="shared" si="46"/>
        <v>0.016718042911520955</v>
      </c>
      <c r="L182" s="13">
        <f t="shared" si="47"/>
        <v>0.017001873727075133</v>
      </c>
      <c r="M182" s="20">
        <f t="shared" si="48"/>
        <v>1202.9959435285857</v>
      </c>
      <c r="N182" s="23"/>
      <c r="T182" s="27"/>
      <c r="U182" s="27"/>
      <c r="V182" s="27"/>
    </row>
    <row r="183" spans="1:22" ht="12.75">
      <c r="A183">
        <f t="shared" si="40"/>
        <v>161</v>
      </c>
      <c r="B183">
        <f t="shared" si="29"/>
        <v>966</v>
      </c>
      <c r="C183" s="31">
        <v>0.0030999999999999917</v>
      </c>
      <c r="D183" s="13">
        <f t="shared" si="30"/>
        <v>0.0030999999999999917</v>
      </c>
      <c r="E183" s="13">
        <f t="shared" si="41"/>
        <v>0.8041</v>
      </c>
      <c r="F183" s="13">
        <f t="shared" si="31"/>
        <v>0.1729900393958257</v>
      </c>
      <c r="G183" s="13">
        <f t="shared" si="42"/>
        <v>0.001624212206308595</v>
      </c>
      <c r="H183" s="13">
        <f t="shared" si="43"/>
        <v>0.602256420090362</v>
      </c>
      <c r="I183" s="13">
        <f t="shared" si="44"/>
        <v>0.0029615852142537147</v>
      </c>
      <c r="J183" s="13">
        <f t="shared" si="45"/>
        <v>0.0029615852142537147</v>
      </c>
      <c r="K183" s="14">
        <f t="shared" si="46"/>
        <v>0.01672308450981931</v>
      </c>
      <c r="L183" s="13">
        <f t="shared" si="47"/>
        <v>0.0169081037216068</v>
      </c>
      <c r="M183" s="20">
        <f t="shared" si="48"/>
        <v>1209.0828608683642</v>
      </c>
      <c r="N183" s="23"/>
      <c r="T183" s="27"/>
      <c r="U183" s="27"/>
      <c r="V183" s="27"/>
    </row>
    <row r="184" spans="1:22" ht="12.75">
      <c r="A184">
        <f t="shared" si="40"/>
        <v>162</v>
      </c>
      <c r="B184">
        <f t="shared" si="29"/>
        <v>972</v>
      </c>
      <c r="C184" s="31">
        <v>0.0030000000000000027</v>
      </c>
      <c r="D184" s="13">
        <f t="shared" si="30"/>
        <v>0.0030000000000000027</v>
      </c>
      <c r="E184" s="13">
        <f t="shared" si="41"/>
        <v>0.8071</v>
      </c>
      <c r="F184" s="13">
        <f t="shared" si="31"/>
        <v>0.17456670875583025</v>
      </c>
      <c r="G184" s="13">
        <f t="shared" si="42"/>
        <v>0.0015766693600045567</v>
      </c>
      <c r="H184" s="13">
        <f t="shared" si="43"/>
        <v>0.605123312345261</v>
      </c>
      <c r="I184" s="13">
        <f t="shared" si="44"/>
        <v>0.0028668922548990006</v>
      </c>
      <c r="J184" s="13">
        <f t="shared" si="45"/>
        <v>0.0028668922548990006</v>
      </c>
      <c r="K184" s="14">
        <f t="shared" si="46"/>
        <v>0.016188384932663027</v>
      </c>
      <c r="L184" s="13">
        <f t="shared" si="47"/>
        <v>0.016757314054818256</v>
      </c>
      <c r="M184" s="20">
        <f t="shared" si="48"/>
        <v>1215.1154939280987</v>
      </c>
      <c r="N184" s="23"/>
      <c r="T184" s="27"/>
      <c r="U184" s="27"/>
      <c r="V184" s="27"/>
    </row>
    <row r="185" spans="1:22" ht="12.75">
      <c r="A185">
        <f t="shared" si="40"/>
        <v>163</v>
      </c>
      <c r="B185">
        <f t="shared" si="29"/>
        <v>978</v>
      </c>
      <c r="C185" s="31">
        <v>0.0030999999999999917</v>
      </c>
      <c r="D185" s="13">
        <f t="shared" si="30"/>
        <v>0.0030999999999999917</v>
      </c>
      <c r="E185" s="13">
        <f t="shared" si="41"/>
        <v>0.8102</v>
      </c>
      <c r="F185" s="13">
        <f t="shared" si="31"/>
        <v>0.17620092092447082</v>
      </c>
      <c r="G185" s="13">
        <f t="shared" si="42"/>
        <v>0.0016342121686405697</v>
      </c>
      <c r="H185" s="13">
        <f t="shared" si="43"/>
        <v>0.6080866295678647</v>
      </c>
      <c r="I185" s="13">
        <f t="shared" si="44"/>
        <v>0.0029633172226037896</v>
      </c>
      <c r="J185" s="13">
        <f t="shared" si="45"/>
        <v>0.0029633172226037896</v>
      </c>
      <c r="K185" s="14">
        <f t="shared" si="46"/>
        <v>0.016732864583636067</v>
      </c>
      <c r="L185" s="13">
        <f t="shared" si="47"/>
        <v>0.016658417622595352</v>
      </c>
      <c r="M185" s="20">
        <f t="shared" si="48"/>
        <v>1221.112524272233</v>
      </c>
      <c r="N185" s="23"/>
      <c r="T185" s="27"/>
      <c r="U185" s="27"/>
      <c r="V185" s="27"/>
    </row>
    <row r="186" spans="1:22" ht="12.75">
      <c r="A186">
        <f t="shared" si="40"/>
        <v>164</v>
      </c>
      <c r="B186">
        <f t="shared" si="29"/>
        <v>984</v>
      </c>
      <c r="C186" s="31">
        <v>0.0030000000000000027</v>
      </c>
      <c r="D186" s="13">
        <f t="shared" si="30"/>
        <v>0.0030000000000000027</v>
      </c>
      <c r="E186" s="13">
        <f t="shared" si="41"/>
        <v>0.8132</v>
      </c>
      <c r="F186" s="13">
        <f t="shared" si="31"/>
        <v>0.17778721848564102</v>
      </c>
      <c r="G186" s="13">
        <f t="shared" si="42"/>
        <v>0.001586297561170208</v>
      </c>
      <c r="H186" s="13">
        <f t="shared" si="43"/>
        <v>0.6109551822287225</v>
      </c>
      <c r="I186" s="13">
        <f t="shared" si="44"/>
        <v>0.002868552660857726</v>
      </c>
      <c r="J186" s="13">
        <f t="shared" si="45"/>
        <v>0.002868552660857726</v>
      </c>
      <c r="K186" s="14">
        <f t="shared" si="46"/>
        <v>0.016197760691643293</v>
      </c>
      <c r="L186" s="13">
        <f t="shared" si="47"/>
        <v>0.016594049294276794</v>
      </c>
      <c r="M186" s="20">
        <f t="shared" si="48"/>
        <v>1227.0863820181726</v>
      </c>
      <c r="N186" s="23"/>
      <c r="T186" s="27"/>
      <c r="U186" s="27"/>
      <c r="V186" s="27"/>
    </row>
    <row r="187" spans="1:22" ht="12.75">
      <c r="A187">
        <f t="shared" si="40"/>
        <v>165</v>
      </c>
      <c r="B187">
        <f t="shared" si="29"/>
        <v>990</v>
      </c>
      <c r="C187" s="31">
        <v>0.0030999999999999917</v>
      </c>
      <c r="D187" s="13">
        <f t="shared" si="30"/>
        <v>0.0030999999999999917</v>
      </c>
      <c r="E187" s="13">
        <f t="shared" si="41"/>
        <v>0.8163</v>
      </c>
      <c r="F187" s="13">
        <f t="shared" si="31"/>
        <v>0.17943132932001535</v>
      </c>
      <c r="G187" s="13">
        <f t="shared" si="42"/>
        <v>0.0016441108343743238</v>
      </c>
      <c r="H187" s="13">
        <f t="shared" si="43"/>
        <v>0.6139201991525028</v>
      </c>
      <c r="I187" s="13">
        <f t="shared" si="44"/>
        <v>0.0029650169237803725</v>
      </c>
      <c r="J187" s="13">
        <f t="shared" si="45"/>
        <v>0.0029650169237803725</v>
      </c>
      <c r="K187" s="14">
        <f t="shared" si="46"/>
        <v>0.016742462229613172</v>
      </c>
      <c r="L187" s="13">
        <f t="shared" si="47"/>
        <v>0.016552736683060607</v>
      </c>
      <c r="M187" s="20">
        <f t="shared" si="48"/>
        <v>1233.0453672240744</v>
      </c>
      <c r="N187" s="23"/>
      <c r="T187" s="27"/>
      <c r="U187" s="27"/>
      <c r="V187" s="27"/>
    </row>
    <row r="188" spans="1:22" ht="12.75">
      <c r="A188">
        <f t="shared" si="40"/>
        <v>166</v>
      </c>
      <c r="B188">
        <f t="shared" si="29"/>
        <v>996</v>
      </c>
      <c r="C188" s="31">
        <v>0.0030000000000000027</v>
      </c>
      <c r="D188" s="13">
        <f t="shared" si="30"/>
        <v>0.0030000000000000027</v>
      </c>
      <c r="E188" s="13">
        <f t="shared" si="41"/>
        <v>0.8193</v>
      </c>
      <c r="F188" s="13">
        <f t="shared" si="31"/>
        <v>0.181027157715969</v>
      </c>
      <c r="G188" s="13">
        <f t="shared" si="42"/>
        <v>0.0015958283959536523</v>
      </c>
      <c r="H188" s="13">
        <f t="shared" si="43"/>
        <v>0.6167903813437385</v>
      </c>
      <c r="I188" s="13">
        <f t="shared" si="44"/>
        <v>0.002870182191235693</v>
      </c>
      <c r="J188" s="13">
        <f t="shared" si="45"/>
        <v>0.002870182191235693</v>
      </c>
      <c r="K188" s="14">
        <f t="shared" si="46"/>
        <v>0.01620696210651088</v>
      </c>
      <c r="L188" s="13">
        <f t="shared" si="47"/>
        <v>0.016526728511394414</v>
      </c>
      <c r="M188" s="20">
        <f t="shared" si="48"/>
        <v>1238.9949894881763</v>
      </c>
      <c r="N188" s="23"/>
      <c r="T188" s="27"/>
      <c r="U188" s="27"/>
      <c r="V188" s="27"/>
    </row>
    <row r="189" spans="1:22" ht="12.75">
      <c r="A189">
        <f t="shared" si="40"/>
        <v>167</v>
      </c>
      <c r="B189">
        <f t="shared" si="29"/>
        <v>1002</v>
      </c>
      <c r="C189" s="31">
        <v>0.0030000000000000027</v>
      </c>
      <c r="D189" s="13">
        <f t="shared" si="30"/>
        <v>0.0030000000000000027</v>
      </c>
      <c r="E189" s="13">
        <f t="shared" si="41"/>
        <v>0.8223</v>
      </c>
      <c r="F189" s="13">
        <f t="shared" si="31"/>
        <v>0.18262763808966354</v>
      </c>
      <c r="G189" s="13">
        <f t="shared" si="42"/>
        <v>0.001600480373694535</v>
      </c>
      <c r="H189" s="13">
        <f t="shared" si="43"/>
        <v>0.6196613538497793</v>
      </c>
      <c r="I189" s="13">
        <f t="shared" si="44"/>
        <v>0.0028709725060407365</v>
      </c>
      <c r="J189" s="13">
        <f t="shared" si="45"/>
        <v>0.0028709725060407365</v>
      </c>
      <c r="K189" s="14">
        <f t="shared" si="46"/>
        <v>0.016211424750776693</v>
      </c>
      <c r="L189" s="13">
        <f t="shared" si="47"/>
        <v>0.01642088348381087</v>
      </c>
      <c r="M189" s="20">
        <f t="shared" si="48"/>
        <v>1244.9065075423482</v>
      </c>
      <c r="N189" s="23"/>
      <c r="T189" s="27"/>
      <c r="U189" s="27"/>
      <c r="V189" s="27"/>
    </row>
    <row r="190" spans="1:22" ht="12.75">
      <c r="A190">
        <f t="shared" si="40"/>
        <v>168</v>
      </c>
      <c r="B190">
        <f t="shared" si="29"/>
        <v>1008</v>
      </c>
      <c r="C190" s="31">
        <v>0.0029000000000000137</v>
      </c>
      <c r="D190" s="13">
        <f t="shared" si="30"/>
        <v>0.0029000000000000137</v>
      </c>
      <c r="E190" s="13">
        <f t="shared" si="41"/>
        <v>0.8252</v>
      </c>
      <c r="F190" s="13">
        <f t="shared" si="31"/>
        <v>0.1841791693850143</v>
      </c>
      <c r="G190" s="13">
        <f t="shared" si="42"/>
        <v>0.0015515312953507665</v>
      </c>
      <c r="H190" s="13">
        <f t="shared" si="43"/>
        <v>0.6224373717463733</v>
      </c>
      <c r="I190" s="13">
        <f t="shared" si="44"/>
        <v>0.0027760178965939852</v>
      </c>
      <c r="J190" s="13">
        <f t="shared" si="45"/>
        <v>0.0027760178965939852</v>
      </c>
      <c r="K190" s="14">
        <f t="shared" si="46"/>
        <v>0.015675247722767374</v>
      </c>
      <c r="L190" s="13">
        <f t="shared" si="47"/>
        <v>0.016261701068131258</v>
      </c>
      <c r="M190" s="20">
        <f t="shared" si="48"/>
        <v>1250.7607199268755</v>
      </c>
      <c r="N190" s="23"/>
      <c r="T190" s="27"/>
      <c r="U190" s="27"/>
      <c r="V190" s="27"/>
    </row>
    <row r="191" spans="1:22" ht="12.75">
      <c r="A191">
        <f t="shared" si="40"/>
        <v>169</v>
      </c>
      <c r="B191">
        <f t="shared" si="29"/>
        <v>1014</v>
      </c>
      <c r="C191" s="31">
        <v>0.0030000000000000027</v>
      </c>
      <c r="D191" s="13">
        <f t="shared" si="30"/>
        <v>0.0030000000000000027</v>
      </c>
      <c r="E191" s="13">
        <f t="shared" si="41"/>
        <v>0.8282</v>
      </c>
      <c r="F191" s="13">
        <f t="shared" si="31"/>
        <v>0.18578873146334354</v>
      </c>
      <c r="G191" s="13">
        <f t="shared" si="42"/>
        <v>0.0016095620783292408</v>
      </c>
      <c r="H191" s="13">
        <f t="shared" si="43"/>
        <v>0.6253098776303314</v>
      </c>
      <c r="I191" s="13">
        <f t="shared" si="44"/>
        <v>0.002872505883958154</v>
      </c>
      <c r="J191" s="13">
        <f t="shared" si="45"/>
        <v>0.002872505883958154</v>
      </c>
      <c r="K191" s="14">
        <f t="shared" si="46"/>
        <v>0.016220083224750378</v>
      </c>
      <c r="L191" s="13">
        <f t="shared" si="47"/>
        <v>0.016157022536673796</v>
      </c>
      <c r="M191" s="20">
        <f t="shared" si="48"/>
        <v>1256.577248040078</v>
      </c>
      <c r="N191" s="23"/>
      <c r="T191" s="27"/>
      <c r="U191" s="27"/>
      <c r="V191" s="27"/>
    </row>
    <row r="192" spans="1:22" ht="12.75">
      <c r="A192">
        <f t="shared" si="40"/>
        <v>170</v>
      </c>
      <c r="B192">
        <f t="shared" si="29"/>
        <v>1020</v>
      </c>
      <c r="C192" s="31">
        <v>0.0030000000000000027</v>
      </c>
      <c r="D192" s="13">
        <f t="shared" si="30"/>
        <v>0.0030000000000000027</v>
      </c>
      <c r="E192" s="13">
        <f t="shared" si="41"/>
        <v>0.8312</v>
      </c>
      <c r="F192" s="13">
        <f t="shared" si="31"/>
        <v>0.18740287749351137</v>
      </c>
      <c r="G192" s="13">
        <f t="shared" si="42"/>
        <v>0.0016141460301678234</v>
      </c>
      <c r="H192" s="13">
        <f t="shared" si="43"/>
        <v>0.6281831527363948</v>
      </c>
      <c r="I192" s="13">
        <f t="shared" si="44"/>
        <v>0.0028732751060633888</v>
      </c>
      <c r="J192" s="13">
        <f t="shared" si="45"/>
        <v>0.0028732751060633888</v>
      </c>
      <c r="K192" s="14">
        <f t="shared" si="46"/>
        <v>0.01622442676557127</v>
      </c>
      <c r="L192" s="13">
        <f t="shared" si="47"/>
        <v>0.016178766689502806</v>
      </c>
      <c r="M192" s="20">
        <f t="shared" si="48"/>
        <v>1262.401604048299</v>
      </c>
      <c r="N192" s="23"/>
      <c r="T192" s="27"/>
      <c r="U192" s="27"/>
      <c r="V192" s="27"/>
    </row>
    <row r="193" spans="1:22" ht="12.75">
      <c r="A193">
        <f t="shared" si="40"/>
        <v>171</v>
      </c>
      <c r="B193">
        <f t="shared" si="29"/>
        <v>1026</v>
      </c>
      <c r="C193" s="31">
        <v>0.0028999999999999027</v>
      </c>
      <c r="D193" s="13">
        <f t="shared" si="30"/>
        <v>0.0028999999999999027</v>
      </c>
      <c r="E193" s="13">
        <f t="shared" si="41"/>
        <v>0.8341</v>
      </c>
      <c r="F193" s="13">
        <f t="shared" si="31"/>
        <v>0.18896755468269147</v>
      </c>
      <c r="G193" s="13">
        <f t="shared" si="42"/>
        <v>0.0015646771891801026</v>
      </c>
      <c r="H193" s="13">
        <f t="shared" si="43"/>
        <v>0.6309613766691679</v>
      </c>
      <c r="I193" s="13">
        <f t="shared" si="44"/>
        <v>0.0027782239327730496</v>
      </c>
      <c r="J193" s="13">
        <f t="shared" si="45"/>
        <v>0.0027782239327730496</v>
      </c>
      <c r="K193" s="14">
        <f t="shared" si="46"/>
        <v>0.015687704473725157</v>
      </c>
      <c r="L193" s="13">
        <f t="shared" si="47"/>
        <v>0.016104532999551276</v>
      </c>
      <c r="M193" s="20">
        <f t="shared" si="48"/>
        <v>1268.1992359281376</v>
      </c>
      <c r="N193" s="23"/>
      <c r="T193" s="27"/>
      <c r="U193" s="27"/>
      <c r="V193" s="27"/>
    </row>
    <row r="194" spans="1:22" ht="12.75">
      <c r="A194">
        <f t="shared" si="40"/>
        <v>172</v>
      </c>
      <c r="B194">
        <f t="shared" si="29"/>
        <v>1032</v>
      </c>
      <c r="C194" s="31">
        <v>0.0029000000000000137</v>
      </c>
      <c r="D194" s="13">
        <f t="shared" si="30"/>
        <v>0.0029000000000000137</v>
      </c>
      <c r="E194" s="13">
        <f t="shared" si="41"/>
        <v>0.837</v>
      </c>
      <c r="F194" s="13">
        <f t="shared" si="31"/>
        <v>0.19053647386158776</v>
      </c>
      <c r="G194" s="13">
        <f t="shared" si="42"/>
        <v>0.0015689191788962886</v>
      </c>
      <c r="H194" s="13">
        <f t="shared" si="43"/>
        <v>0.6337403067157944</v>
      </c>
      <c r="I194" s="13">
        <f t="shared" si="44"/>
        <v>0.0027789300466265487</v>
      </c>
      <c r="J194" s="13">
        <f t="shared" si="45"/>
        <v>0.0027789300466265487</v>
      </c>
      <c r="K194" s="14">
        <f t="shared" si="46"/>
        <v>0.01569169166328458</v>
      </c>
      <c r="L194" s="13">
        <f t="shared" si="47"/>
        <v>0.015966254689202476</v>
      </c>
      <c r="M194" s="20">
        <f t="shared" si="48"/>
        <v>1273.9470876162504</v>
      </c>
      <c r="N194" s="23"/>
      <c r="T194" s="27"/>
      <c r="U194" s="27"/>
      <c r="V194" s="27"/>
    </row>
    <row r="195" spans="1:22" ht="12.75">
      <c r="A195">
        <f t="shared" si="40"/>
        <v>173</v>
      </c>
      <c r="B195">
        <f t="shared" si="29"/>
        <v>1038</v>
      </c>
      <c r="C195" s="31">
        <v>0.0029000000000000137</v>
      </c>
      <c r="D195" s="13">
        <f t="shared" si="30"/>
        <v>0.0029000000000000137</v>
      </c>
      <c r="E195" s="13">
        <f t="shared" si="41"/>
        <v>0.8399</v>
      </c>
      <c r="F195" s="13">
        <f t="shared" si="31"/>
        <v>0.1921096148486307</v>
      </c>
      <c r="G195" s="13">
        <f t="shared" si="42"/>
        <v>0.001573140987042948</v>
      </c>
      <c r="H195" s="13">
        <f t="shared" si="43"/>
        <v>0.6365199367524679</v>
      </c>
      <c r="I195" s="13">
        <f t="shared" si="44"/>
        <v>0.002779630036673475</v>
      </c>
      <c r="J195" s="13">
        <f t="shared" si="45"/>
        <v>0.002779630036673475</v>
      </c>
      <c r="K195" s="14">
        <f t="shared" si="46"/>
        <v>0.015695644273749556</v>
      </c>
      <c r="L195" s="13">
        <f t="shared" si="47"/>
        <v>0.015875392448974006</v>
      </c>
      <c r="M195" s="20">
        <f t="shared" si="48"/>
        <v>1279.662228897881</v>
      </c>
      <c r="N195" s="23"/>
      <c r="T195" s="27"/>
      <c r="U195" s="27"/>
      <c r="V195" s="27"/>
    </row>
    <row r="196" spans="1:22" ht="12.75">
      <c r="A196">
        <f t="shared" si="40"/>
        <v>174</v>
      </c>
      <c r="B196">
        <f t="shared" si="29"/>
        <v>1044</v>
      </c>
      <c r="C196" s="31">
        <v>0.0029000000000000137</v>
      </c>
      <c r="D196" s="13">
        <f t="shared" si="30"/>
        <v>0.0029000000000000137</v>
      </c>
      <c r="E196" s="13">
        <f t="shared" si="41"/>
        <v>0.8428</v>
      </c>
      <c r="F196" s="13">
        <f t="shared" si="31"/>
        <v>0.19368695759006843</v>
      </c>
      <c r="G196" s="13">
        <f t="shared" si="42"/>
        <v>0.0015773427414377261</v>
      </c>
      <c r="H196" s="13">
        <f t="shared" si="43"/>
        <v>0.6393002607259892</v>
      </c>
      <c r="I196" s="13">
        <f t="shared" si="44"/>
        <v>0.002780323973521348</v>
      </c>
      <c r="J196" s="13">
        <f t="shared" si="45"/>
        <v>0.002780323973521348</v>
      </c>
      <c r="K196" s="14">
        <f t="shared" si="46"/>
        <v>0.015699562703817213</v>
      </c>
      <c r="L196" s="13">
        <f t="shared" si="47"/>
        <v>0.0158161294622438</v>
      </c>
      <c r="M196" s="20">
        <f t="shared" si="48"/>
        <v>1285.356035504289</v>
      </c>
      <c r="N196" s="23"/>
      <c r="T196" s="27"/>
      <c r="U196" s="27"/>
      <c r="V196" s="27"/>
    </row>
    <row r="197" spans="1:22" ht="12.75">
      <c r="A197">
        <f t="shared" si="40"/>
        <v>175</v>
      </c>
      <c r="B197">
        <f t="shared" si="29"/>
        <v>1050</v>
      </c>
      <c r="C197" s="31">
        <v>0.0029000000000000137</v>
      </c>
      <c r="D197" s="13">
        <f t="shared" si="30"/>
        <v>0.0029000000000000137</v>
      </c>
      <c r="E197" s="13">
        <f t="shared" si="41"/>
        <v>0.8457</v>
      </c>
      <c r="F197" s="13">
        <f t="shared" si="31"/>
        <v>0.19526848215895642</v>
      </c>
      <c r="G197" s="13">
        <f t="shared" si="42"/>
        <v>0.001581524568887993</v>
      </c>
      <c r="H197" s="13">
        <f t="shared" si="43"/>
        <v>0.6420812726527526</v>
      </c>
      <c r="I197" s="13">
        <f t="shared" si="44"/>
        <v>0.002781011926763388</v>
      </c>
      <c r="J197" s="13">
        <f t="shared" si="45"/>
        <v>0.002781011926763388</v>
      </c>
      <c r="K197" s="14">
        <f t="shared" si="46"/>
        <v>0.015703447346457265</v>
      </c>
      <c r="L197" s="13">
        <f t="shared" si="47"/>
        <v>0.015777921316541613</v>
      </c>
      <c r="M197" s="20">
        <f t="shared" si="48"/>
        <v>1291.0360871782439</v>
      </c>
      <c r="N197" s="23"/>
      <c r="T197" s="27"/>
      <c r="U197" s="27"/>
      <c r="V197" s="27"/>
    </row>
    <row r="198" spans="1:22" ht="12.75">
      <c r="A198">
        <f t="shared" si="40"/>
        <v>176</v>
      </c>
      <c r="B198">
        <f t="shared" si="29"/>
        <v>1056</v>
      </c>
      <c r="C198" s="31">
        <v>0.0029000000000000137</v>
      </c>
      <c r="D198" s="13">
        <f t="shared" si="30"/>
        <v>0.0029000000000000137</v>
      </c>
      <c r="E198" s="13">
        <f t="shared" si="41"/>
        <v>0.8486</v>
      </c>
      <c r="F198" s="13">
        <f t="shared" si="31"/>
        <v>0.19685416875415676</v>
      </c>
      <c r="G198" s="13">
        <f t="shared" si="42"/>
        <v>0.0015856865952003363</v>
      </c>
      <c r="H198" s="13">
        <f t="shared" si="43"/>
        <v>0.6448629666177484</v>
      </c>
      <c r="I198" s="13">
        <f t="shared" si="44"/>
        <v>0.002781693964995835</v>
      </c>
      <c r="J198" s="13">
        <f t="shared" si="45"/>
        <v>0.002781693964995835</v>
      </c>
      <c r="K198" s="14">
        <f t="shared" si="46"/>
        <v>0.015707298589009818</v>
      </c>
      <c r="L198" s="13">
        <f t="shared" si="47"/>
        <v>0.01575373853360559</v>
      </c>
      <c r="M198" s="20">
        <f t="shared" si="48"/>
        <v>1296.707433050342</v>
      </c>
      <c r="N198" s="23"/>
      <c r="T198" s="27"/>
      <c r="U198" s="27"/>
      <c r="V198" s="27"/>
    </row>
    <row r="199" spans="1:22" ht="12.75">
      <c r="A199">
        <f t="shared" si="40"/>
        <v>177</v>
      </c>
      <c r="B199">
        <f t="shared" si="29"/>
        <v>1062</v>
      </c>
      <c r="C199" s="31">
        <v>0.0028000000000000247</v>
      </c>
      <c r="D199" s="13">
        <f t="shared" si="30"/>
        <v>0.0028000000000000247</v>
      </c>
      <c r="E199" s="13">
        <f t="shared" si="41"/>
        <v>0.8514</v>
      </c>
      <c r="F199" s="13">
        <f t="shared" si="31"/>
        <v>0.198389107268105</v>
      </c>
      <c r="G199" s="13">
        <f t="shared" si="42"/>
        <v>0.0015349385139482308</v>
      </c>
      <c r="H199" s="13">
        <f t="shared" si="43"/>
        <v>0.6475493817818931</v>
      </c>
      <c r="I199" s="13">
        <f t="shared" si="44"/>
        <v>0.0026864151641446954</v>
      </c>
      <c r="J199" s="13">
        <f t="shared" si="45"/>
        <v>0.0026864151641446954</v>
      </c>
      <c r="K199" s="14">
        <f t="shared" si="46"/>
        <v>0.015169290960203715</v>
      </c>
      <c r="L199" s="13">
        <f t="shared" si="47"/>
        <v>0.015648590613939316</v>
      </c>
      <c r="M199" s="20">
        <f t="shared" si="48"/>
        <v>1302.34092567136</v>
      </c>
      <c r="N199" s="23"/>
      <c r="T199" s="27"/>
      <c r="U199" s="27"/>
      <c r="V199" s="27"/>
    </row>
    <row r="200" spans="1:22" ht="12.75">
      <c r="A200">
        <f t="shared" si="40"/>
        <v>178</v>
      </c>
      <c r="B200">
        <f t="shared" si="29"/>
        <v>1068</v>
      </c>
      <c r="C200" s="31">
        <v>0.0027999999999999137</v>
      </c>
      <c r="D200" s="13">
        <f t="shared" si="30"/>
        <v>0.0027999999999999137</v>
      </c>
      <c r="E200" s="13">
        <f t="shared" si="41"/>
        <v>0.8542</v>
      </c>
      <c r="F200" s="13">
        <f t="shared" si="31"/>
        <v>0.1999278897769164</v>
      </c>
      <c r="G200" s="13">
        <f t="shared" si="42"/>
        <v>0.0015387825088113982</v>
      </c>
      <c r="H200" s="13">
        <f t="shared" si="43"/>
        <v>0.6502364221025685</v>
      </c>
      <c r="I200" s="13">
        <f t="shared" si="44"/>
        <v>0.002687040320675349</v>
      </c>
      <c r="J200" s="13">
        <f t="shared" si="45"/>
        <v>0.002687040320675349</v>
      </c>
      <c r="K200" s="14">
        <f t="shared" si="46"/>
        <v>0.015172821010746804</v>
      </c>
      <c r="L200" s="13">
        <f t="shared" si="47"/>
        <v>0.015489412404451298</v>
      </c>
      <c r="M200" s="20">
        <f t="shared" si="48"/>
        <v>1307.9171141369625</v>
      </c>
      <c r="N200" s="23"/>
      <c r="T200" s="27"/>
      <c r="U200" s="27"/>
      <c r="V200" s="27"/>
    </row>
    <row r="201" spans="1:22" ht="12.75">
      <c r="A201">
        <f t="shared" si="40"/>
        <v>179</v>
      </c>
      <c r="B201">
        <f t="shared" si="29"/>
        <v>1074</v>
      </c>
      <c r="C201" s="31">
        <v>0.0028000000000000247</v>
      </c>
      <c r="D201" s="13">
        <f t="shared" si="30"/>
        <v>0.0028000000000000247</v>
      </c>
      <c r="E201" s="13">
        <f t="shared" si="41"/>
        <v>0.857</v>
      </c>
      <c r="F201" s="13">
        <f t="shared" si="31"/>
        <v>0.20147049878672077</v>
      </c>
      <c r="G201" s="13">
        <f t="shared" si="42"/>
        <v>0.0015426090098043799</v>
      </c>
      <c r="H201" s="13">
        <f t="shared" si="43"/>
        <v>0.6529240824327651</v>
      </c>
      <c r="I201" s="13">
        <f t="shared" si="44"/>
        <v>0.0026876603301966284</v>
      </c>
      <c r="J201" s="13">
        <f t="shared" si="45"/>
        <v>0.0026876603301966284</v>
      </c>
      <c r="K201" s="14">
        <f t="shared" si="46"/>
        <v>0.015176321997843628</v>
      </c>
      <c r="L201" s="13">
        <f t="shared" si="47"/>
        <v>0.015384465437732604</v>
      </c>
      <c r="M201" s="20">
        <f t="shared" si="48"/>
        <v>1313.4555216945462</v>
      </c>
      <c r="N201" s="23"/>
      <c r="T201" s="27"/>
      <c r="U201" s="27"/>
      <c r="V201" s="27"/>
    </row>
    <row r="202" spans="1:22" ht="12.75">
      <c r="A202">
        <f t="shared" si="40"/>
        <v>180</v>
      </c>
      <c r="B202">
        <f t="shared" si="29"/>
        <v>1080</v>
      </c>
      <c r="C202" s="31">
        <v>0.0028000000000000247</v>
      </c>
      <c r="D202" s="13">
        <f t="shared" si="30"/>
        <v>0.0028000000000000247</v>
      </c>
      <c r="E202" s="13">
        <f t="shared" si="41"/>
        <v>0.8598</v>
      </c>
      <c r="F202" s="13">
        <f t="shared" si="31"/>
        <v>0.20301691690963886</v>
      </c>
      <c r="G202" s="13">
        <f t="shared" si="42"/>
        <v>0.0015464181229180862</v>
      </c>
      <c r="H202" s="13">
        <f t="shared" si="43"/>
        <v>0.6556123576818212</v>
      </c>
      <c r="I202" s="13">
        <f t="shared" si="44"/>
        <v>0.002688275249056127</v>
      </c>
      <c r="J202" s="13">
        <f t="shared" si="45"/>
        <v>0.002688275249056127</v>
      </c>
      <c r="K202" s="14">
        <f t="shared" si="46"/>
        <v>0.015179794239670264</v>
      </c>
      <c r="L202" s="13">
        <f t="shared" si="47"/>
        <v>0.015315662998074051</v>
      </c>
      <c r="M202" s="20">
        <f t="shared" si="48"/>
        <v>1318.969160373853</v>
      </c>
      <c r="N202" s="23"/>
      <c r="T202" s="27"/>
      <c r="U202" s="27"/>
      <c r="V202" s="27"/>
    </row>
    <row r="203" spans="1:22" ht="12.75">
      <c r="A203">
        <f t="shared" si="40"/>
        <v>181</v>
      </c>
      <c r="B203">
        <f t="shared" si="29"/>
        <v>1086</v>
      </c>
      <c r="C203" s="31">
        <v>0.0028000000000000247</v>
      </c>
      <c r="D203" s="13">
        <f t="shared" si="30"/>
        <v>0.0028000000000000247</v>
      </c>
      <c r="E203" s="13">
        <f t="shared" si="41"/>
        <v>0.8626</v>
      </c>
      <c r="F203" s="13">
        <f t="shared" si="31"/>
        <v>0.20456712686298098</v>
      </c>
      <c r="G203" s="13">
        <f t="shared" si="42"/>
        <v>0.0015502099533421243</v>
      </c>
      <c r="H203" s="13">
        <f t="shared" si="43"/>
        <v>0.658301242814652</v>
      </c>
      <c r="I203" s="13">
        <f t="shared" si="44"/>
        <v>0.0026888851328307206</v>
      </c>
      <c r="J203" s="13">
        <f t="shared" si="45"/>
        <v>0.0026888851328307206</v>
      </c>
      <c r="K203" s="14">
        <f t="shared" si="46"/>
        <v>0.015183238050050804</v>
      </c>
      <c r="L203" s="13">
        <f t="shared" si="47"/>
        <v>0.015270947380336212</v>
      </c>
      <c r="M203" s="20">
        <f t="shared" si="48"/>
        <v>1324.466701430774</v>
      </c>
      <c r="N203" s="23"/>
      <c r="T203" s="27"/>
      <c r="U203" s="27"/>
      <c r="V203" s="27"/>
    </row>
    <row r="204" spans="1:22" ht="12.75">
      <c r="A204">
        <f t="shared" si="40"/>
        <v>182</v>
      </c>
      <c r="B204">
        <f t="shared" si="29"/>
        <v>1092</v>
      </c>
      <c r="C204" s="31">
        <v>0.0027999999999999137</v>
      </c>
      <c r="D204" s="13">
        <f t="shared" si="30"/>
        <v>0.0027999999999999137</v>
      </c>
      <c r="E204" s="13">
        <f t="shared" si="41"/>
        <v>0.8654</v>
      </c>
      <c r="F204" s="13">
        <f t="shared" si="31"/>
        <v>0.20612111146845288</v>
      </c>
      <c r="G204" s="13">
        <f t="shared" si="42"/>
        <v>0.001553984605471903</v>
      </c>
      <c r="H204" s="13">
        <f t="shared" si="43"/>
        <v>0.6609907328509943</v>
      </c>
      <c r="I204" s="13">
        <f t="shared" si="44"/>
        <v>0.0026894900363423346</v>
      </c>
      <c r="J204" s="13">
        <f t="shared" si="45"/>
        <v>0.0026894900363423346</v>
      </c>
      <c r="K204" s="14">
        <f t="shared" si="46"/>
        <v>0.015186653738546385</v>
      </c>
      <c r="L204" s="13">
        <f t="shared" si="47"/>
        <v>0.015242280218323674</v>
      </c>
      <c r="M204" s="20">
        <f t="shared" si="48"/>
        <v>1329.9539223093705</v>
      </c>
      <c r="N204" s="23"/>
      <c r="T204" s="27"/>
      <c r="U204" s="27"/>
      <c r="V204" s="27"/>
    </row>
    <row r="205" spans="1:22" ht="12.75">
      <c r="A205">
        <f t="shared" si="40"/>
        <v>183</v>
      </c>
      <c r="B205">
        <f t="shared" si="29"/>
        <v>1098</v>
      </c>
      <c r="C205" s="31">
        <v>0.0027000000000000357</v>
      </c>
      <c r="D205" s="13">
        <f t="shared" si="30"/>
        <v>0.0027000000000000357</v>
      </c>
      <c r="E205" s="13">
        <f t="shared" si="41"/>
        <v>0.8681</v>
      </c>
      <c r="F205" s="13">
        <f t="shared" si="31"/>
        <v>0.2076231554904456</v>
      </c>
      <c r="G205" s="13">
        <f t="shared" si="42"/>
        <v>0.0015020440219927211</v>
      </c>
      <c r="H205" s="13">
        <f t="shared" si="43"/>
        <v>0.6635847379451694</v>
      </c>
      <c r="I205" s="13">
        <f t="shared" si="44"/>
        <v>0.002594005094175067</v>
      </c>
      <c r="J205" s="13">
        <f t="shared" si="45"/>
        <v>0.002594005094175067</v>
      </c>
      <c r="K205" s="14">
        <f t="shared" si="46"/>
        <v>0.014647482098441881</v>
      </c>
      <c r="L205" s="13">
        <f t="shared" si="47"/>
        <v>0.015133876118380494</v>
      </c>
      <c r="M205" s="20">
        <f t="shared" si="48"/>
        <v>1335.4021177119873</v>
      </c>
      <c r="N205" s="23"/>
      <c r="T205" s="27"/>
      <c r="U205" s="27"/>
      <c r="V205" s="27"/>
    </row>
    <row r="206" spans="1:22" ht="12.75">
      <c r="A206">
        <f t="shared" si="40"/>
        <v>184</v>
      </c>
      <c r="B206">
        <f t="shared" si="29"/>
        <v>1104</v>
      </c>
      <c r="C206" s="31">
        <v>0.0028000000000000247</v>
      </c>
      <c r="D206" s="13">
        <f t="shared" si="30"/>
        <v>0.0028000000000000247</v>
      </c>
      <c r="E206" s="13">
        <f t="shared" si="41"/>
        <v>0.8709</v>
      </c>
      <c r="F206" s="13">
        <f t="shared" si="31"/>
        <v>0.20918450497698315</v>
      </c>
      <c r="G206" s="13">
        <f t="shared" si="42"/>
        <v>0.00156134948653755</v>
      </c>
      <c r="H206" s="13">
        <f t="shared" si="43"/>
        <v>0.6662754018929045</v>
      </c>
      <c r="I206" s="13">
        <f t="shared" si="44"/>
        <v>0.0026906639477350947</v>
      </c>
      <c r="J206" s="13">
        <f t="shared" si="45"/>
        <v>0.0026906639477350947</v>
      </c>
      <c r="K206" s="14">
        <f t="shared" si="46"/>
        <v>0.015193282424877504</v>
      </c>
      <c r="L206" s="13">
        <f t="shared" si="47"/>
        <v>0.015062711499473561</v>
      </c>
      <c r="M206" s="20">
        <f t="shared" si="48"/>
        <v>1340.8246938517977</v>
      </c>
      <c r="N206" s="23"/>
      <c r="T206" s="27"/>
      <c r="U206" s="27"/>
      <c r="V206" s="27"/>
    </row>
    <row r="207" spans="1:22" ht="12.75">
      <c r="A207">
        <f t="shared" si="40"/>
        <v>185</v>
      </c>
      <c r="B207">
        <f t="shared" si="29"/>
        <v>1110</v>
      </c>
      <c r="C207" s="31">
        <v>0.0027000000000000357</v>
      </c>
      <c r="D207" s="13">
        <f t="shared" si="30"/>
        <v>0.0027000000000000357</v>
      </c>
      <c r="E207" s="13">
        <f t="shared" si="41"/>
        <v>0.8736</v>
      </c>
      <c r="F207" s="13">
        <f t="shared" si="31"/>
        <v>0.21069361936496675</v>
      </c>
      <c r="G207" s="13">
        <f t="shared" si="42"/>
        <v>0.0015091143879835955</v>
      </c>
      <c r="H207" s="13">
        <f t="shared" si="43"/>
        <v>0.6688705299541247</v>
      </c>
      <c r="I207" s="13">
        <f t="shared" si="44"/>
        <v>0.0025951280612201977</v>
      </c>
      <c r="J207" s="13">
        <f t="shared" si="45"/>
        <v>0.0025951280612201977</v>
      </c>
      <c r="K207" s="14">
        <f t="shared" si="46"/>
        <v>0.014653823119023385</v>
      </c>
      <c r="L207" s="13">
        <f t="shared" si="47"/>
        <v>0.015016325256965855</v>
      </c>
      <c r="M207" s="20">
        <f t="shared" si="48"/>
        <v>1346.2305709443056</v>
      </c>
      <c r="N207" s="23"/>
      <c r="T207" s="27"/>
      <c r="U207" s="27"/>
      <c r="V207" s="27"/>
    </row>
    <row r="208" spans="1:22" ht="12.75">
      <c r="A208">
        <f t="shared" si="40"/>
        <v>186</v>
      </c>
      <c r="B208">
        <f t="shared" si="29"/>
        <v>1116</v>
      </c>
      <c r="C208" s="31">
        <v>0.0026999999999999247</v>
      </c>
      <c r="D208" s="13">
        <f t="shared" si="30"/>
        <v>0.0026999999999999247</v>
      </c>
      <c r="E208" s="13">
        <f t="shared" si="41"/>
        <v>0.8763</v>
      </c>
      <c r="F208" s="13">
        <f t="shared" si="31"/>
        <v>0.21220618177518966</v>
      </c>
      <c r="G208" s="13">
        <f t="shared" si="42"/>
        <v>0.0015125624102229063</v>
      </c>
      <c r="H208" s="13">
        <f t="shared" si="43"/>
        <v>0.6714662027704129</v>
      </c>
      <c r="I208" s="13">
        <f t="shared" si="44"/>
        <v>0.0025956728162882525</v>
      </c>
      <c r="J208" s="13">
        <f t="shared" si="45"/>
        <v>0.0025956728162882525</v>
      </c>
      <c r="K208" s="14">
        <f t="shared" si="46"/>
        <v>0.014656899169307668</v>
      </c>
      <c r="L208" s="13">
        <f t="shared" si="47"/>
        <v>0.014896003886032412</v>
      </c>
      <c r="M208" s="20">
        <f t="shared" si="48"/>
        <v>1351.5931323432771</v>
      </c>
      <c r="N208" s="23"/>
      <c r="T208" s="27"/>
      <c r="U208" s="27"/>
      <c r="V208" s="27"/>
    </row>
    <row r="209" spans="1:22" ht="12.75">
      <c r="A209">
        <f t="shared" si="40"/>
        <v>187</v>
      </c>
      <c r="B209">
        <f t="shared" si="29"/>
        <v>1122</v>
      </c>
      <c r="C209" s="31">
        <v>0.0027000000000000357</v>
      </c>
      <c r="D209" s="13">
        <f t="shared" si="30"/>
        <v>0.0027000000000000357</v>
      </c>
      <c r="E209" s="13">
        <f t="shared" si="41"/>
        <v>0.879</v>
      </c>
      <c r="F209" s="13">
        <f t="shared" si="31"/>
        <v>0.2137221772544891</v>
      </c>
      <c r="G209" s="13">
        <f t="shared" si="42"/>
        <v>0.0015159954792994534</v>
      </c>
      <c r="H209" s="13">
        <f t="shared" si="43"/>
        <v>0.6740624161081874</v>
      </c>
      <c r="I209" s="13">
        <f t="shared" si="44"/>
        <v>0.002596213337774489</v>
      </c>
      <c r="J209" s="13">
        <f t="shared" si="45"/>
        <v>0.002596213337774489</v>
      </c>
      <c r="K209" s="14">
        <f t="shared" si="46"/>
        <v>0.014659951313966616</v>
      </c>
      <c r="L209" s="13">
        <f t="shared" si="47"/>
        <v>0.014816811004567321</v>
      </c>
      <c r="M209" s="20">
        <f t="shared" si="48"/>
        <v>1356.9271843049214</v>
      </c>
      <c r="N209" s="23"/>
      <c r="T209" s="27"/>
      <c r="U209" s="27"/>
      <c r="V209" s="27"/>
    </row>
    <row r="210" spans="1:22" ht="12.75">
      <c r="A210">
        <f t="shared" si="40"/>
        <v>188</v>
      </c>
      <c r="B210">
        <f t="shared" si="29"/>
        <v>1128</v>
      </c>
      <c r="C210" s="31">
        <v>0.0027000000000000357</v>
      </c>
      <c r="D210" s="13">
        <f t="shared" si="30"/>
        <v>0.0027000000000000357</v>
      </c>
      <c r="E210" s="13">
        <f t="shared" si="41"/>
        <v>0.8817</v>
      </c>
      <c r="F210" s="13">
        <f t="shared" si="31"/>
        <v>0.21524159093604114</v>
      </c>
      <c r="G210" s="13">
        <f t="shared" si="42"/>
        <v>0.0015194136815520343</v>
      </c>
      <c r="H210" s="13">
        <f t="shared" si="43"/>
        <v>0.6766591657776205</v>
      </c>
      <c r="I210" s="13">
        <f t="shared" si="44"/>
        <v>0.0025967496694331293</v>
      </c>
      <c r="J210" s="13">
        <f t="shared" si="45"/>
        <v>0.0025967496694331293</v>
      </c>
      <c r="K210" s="14">
        <f t="shared" si="46"/>
        <v>0.014662979800065737</v>
      </c>
      <c r="L210" s="13">
        <f t="shared" si="47"/>
        <v>0.01476502918871694</v>
      </c>
      <c r="M210" s="20">
        <f t="shared" si="48"/>
        <v>1362.2425948128596</v>
      </c>
      <c r="N210" s="23"/>
      <c r="T210" s="27"/>
      <c r="U210" s="27"/>
      <c r="V210" s="27"/>
    </row>
    <row r="211" spans="1:22" ht="12.75">
      <c r="A211">
        <f t="shared" si="40"/>
        <v>189</v>
      </c>
      <c r="B211">
        <f t="shared" si="29"/>
        <v>1134</v>
      </c>
      <c r="C211" s="31">
        <v>0.0026999999999999247</v>
      </c>
      <c r="D211" s="13">
        <f t="shared" si="30"/>
        <v>0.0026999999999999247</v>
      </c>
      <c r="E211" s="13">
        <f t="shared" si="41"/>
        <v>0.8844</v>
      </c>
      <c r="F211" s="13">
        <f t="shared" si="31"/>
        <v>0.21676440803873864</v>
      </c>
      <c r="G211" s="13">
        <f t="shared" si="42"/>
        <v>0.001522817102697499</v>
      </c>
      <c r="H211" s="13">
        <f t="shared" si="43"/>
        <v>0.6792564476320766</v>
      </c>
      <c r="I211" s="13">
        <f t="shared" si="44"/>
        <v>0.0025972818544560683</v>
      </c>
      <c r="J211" s="13">
        <f t="shared" si="45"/>
        <v>0.0025972818544560683</v>
      </c>
      <c r="K211" s="14">
        <f t="shared" si="46"/>
        <v>0.014665984871495267</v>
      </c>
      <c r="L211" s="13">
        <f t="shared" si="47"/>
        <v>0.01473151357107146</v>
      </c>
      <c r="M211" s="20">
        <f t="shared" si="48"/>
        <v>1367.5459396984454</v>
      </c>
      <c r="N211" s="23"/>
      <c r="T211" s="27"/>
      <c r="U211" s="27"/>
      <c r="V211" s="27"/>
    </row>
    <row r="212" spans="1:22" ht="12.75">
      <c r="A212">
        <f t="shared" si="40"/>
        <v>190</v>
      </c>
      <c r="B212">
        <f t="shared" si="29"/>
        <v>1140</v>
      </c>
      <c r="C212" s="31">
        <v>0.0026000000000000467</v>
      </c>
      <c r="D212" s="13">
        <f t="shared" si="30"/>
        <v>0.0026000000000000467</v>
      </c>
      <c r="E212" s="13">
        <f t="shared" si="41"/>
        <v>0.887</v>
      </c>
      <c r="F212" s="13">
        <f t="shared" si="31"/>
        <v>0.2182340274656079</v>
      </c>
      <c r="G212" s="13">
        <f t="shared" si="42"/>
        <v>0.0014696194268692675</v>
      </c>
      <c r="H212" s="13">
        <f t="shared" si="43"/>
        <v>0.6817580330152001</v>
      </c>
      <c r="I212" s="13">
        <f t="shared" si="44"/>
        <v>0.0025015853831235058</v>
      </c>
      <c r="J212" s="13">
        <f t="shared" si="45"/>
        <v>0.0025015853831235058</v>
      </c>
      <c r="K212" s="14">
        <f t="shared" si="46"/>
        <v>0.014125618796704063</v>
      </c>
      <c r="L212" s="13">
        <f t="shared" si="47"/>
        <v>0.01461960965874753</v>
      </c>
      <c r="M212" s="20">
        <f t="shared" si="48"/>
        <v>1372.8089991755944</v>
      </c>
      <c r="N212" s="23"/>
      <c r="T212" s="27"/>
      <c r="U212" s="27"/>
      <c r="V212" s="27"/>
    </row>
    <row r="213" spans="1:22" ht="12.75">
      <c r="A213">
        <f t="shared" si="40"/>
        <v>191</v>
      </c>
      <c r="B213">
        <f t="shared" si="29"/>
        <v>1146</v>
      </c>
      <c r="C213" s="31">
        <v>0.0025999999999999357</v>
      </c>
      <c r="D213" s="13">
        <f t="shared" si="30"/>
        <v>0.0025999999999999357</v>
      </c>
      <c r="E213" s="13">
        <f t="shared" si="41"/>
        <v>0.8896</v>
      </c>
      <c r="F213" s="13">
        <f t="shared" si="31"/>
        <v>0.2197067762001298</v>
      </c>
      <c r="G213" s="13">
        <f t="shared" si="42"/>
        <v>0.0014727487345218837</v>
      </c>
      <c r="H213" s="13">
        <f t="shared" si="43"/>
        <v>0.6842601044586053</v>
      </c>
      <c r="I213" s="13">
        <f t="shared" si="44"/>
        <v>0.002502071443405196</v>
      </c>
      <c r="J213" s="13">
        <f t="shared" si="45"/>
        <v>0.002502071443405196</v>
      </c>
      <c r="K213" s="14">
        <f t="shared" si="46"/>
        <v>0.014128363417094676</v>
      </c>
      <c r="L213" s="13">
        <f t="shared" si="47"/>
        <v>0.014455403474798142</v>
      </c>
      <c r="M213" s="20">
        <f t="shared" si="48"/>
        <v>1378.0129444265217</v>
      </c>
      <c r="N213" s="23"/>
      <c r="T213" s="27"/>
      <c r="U213" s="27"/>
      <c r="V213" s="27"/>
    </row>
    <row r="214" spans="1:22" ht="12.75">
      <c r="A214">
        <f t="shared" si="40"/>
        <v>192</v>
      </c>
      <c r="B214">
        <f t="shared" si="29"/>
        <v>1152</v>
      </c>
      <c r="C214" s="31">
        <v>0.0027000000000000357</v>
      </c>
      <c r="D214" s="13">
        <f t="shared" si="30"/>
        <v>0.0027000000000000357</v>
      </c>
      <c r="E214" s="13">
        <f t="shared" si="41"/>
        <v>0.8923</v>
      </c>
      <c r="F214" s="13">
        <f t="shared" si="31"/>
        <v>0.22123946736571504</v>
      </c>
      <c r="G214" s="13">
        <f t="shared" si="42"/>
        <v>0.0015326911655852427</v>
      </c>
      <c r="H214" s="13">
        <f t="shared" si="43"/>
        <v>0.686858920030494</v>
      </c>
      <c r="I214" s="13">
        <f t="shared" si="44"/>
        <v>0.0025988155718886796</v>
      </c>
      <c r="J214" s="13">
        <f t="shared" si="45"/>
        <v>0.0025988155718886796</v>
      </c>
      <c r="K214" s="14">
        <f t="shared" si="46"/>
        <v>0.01467464526259808</v>
      </c>
      <c r="L214" s="13">
        <f t="shared" si="47"/>
        <v>0.014437437096480888</v>
      </c>
      <c r="M214" s="20">
        <f t="shared" si="48"/>
        <v>1383.2104217812548</v>
      </c>
      <c r="N214" s="23"/>
      <c r="T214" s="27"/>
      <c r="U214" s="27"/>
      <c r="V214" s="27"/>
    </row>
    <row r="215" spans="1:22" ht="12.75">
      <c r="A215">
        <f t="shared" si="40"/>
        <v>193</v>
      </c>
      <c r="B215">
        <f t="shared" si="29"/>
        <v>1158</v>
      </c>
      <c r="C215" s="31">
        <v>0.0026000000000000467</v>
      </c>
      <c r="D215" s="13">
        <f t="shared" si="30"/>
        <v>0.0026000000000000467</v>
      </c>
      <c r="E215" s="13">
        <f t="shared" si="41"/>
        <v>0.8949</v>
      </c>
      <c r="F215" s="13">
        <f t="shared" si="31"/>
        <v>0.22271855496305004</v>
      </c>
      <c r="G215" s="13">
        <f t="shared" si="42"/>
        <v>0.0014790875973350048</v>
      </c>
      <c r="H215" s="13">
        <f t="shared" si="43"/>
        <v>0.6893619712027794</v>
      </c>
      <c r="I215" s="13">
        <f t="shared" si="44"/>
        <v>0.002503051172285442</v>
      </c>
      <c r="J215" s="13">
        <f t="shared" si="45"/>
        <v>0.002503051172285442</v>
      </c>
      <c r="K215" s="14">
        <f t="shared" si="46"/>
        <v>0.01413389561950513</v>
      </c>
      <c r="L215" s="13">
        <f t="shared" si="47"/>
        <v>0.014426381544671128</v>
      </c>
      <c r="M215" s="20">
        <f t="shared" si="48"/>
        <v>1388.4039191373365</v>
      </c>
      <c r="N215" s="23"/>
      <c r="T215" s="27"/>
      <c r="U215" s="27"/>
      <c r="V215" s="27"/>
    </row>
    <row r="216" spans="1:22" ht="12.75">
      <c r="A216">
        <f t="shared" si="40"/>
        <v>194</v>
      </c>
      <c r="B216">
        <f aca="true" t="shared" si="49" ref="B216:B262">+(A216)*$B$6</f>
        <v>1164</v>
      </c>
      <c r="C216" s="31">
        <v>0.0024999999999999467</v>
      </c>
      <c r="D216" s="13">
        <f aca="true" t="shared" si="50" ref="D216:D262">+C216*$B$5</f>
        <v>0.0024999999999999467</v>
      </c>
      <c r="E216" s="13">
        <f t="shared" si="41"/>
        <v>0.8974</v>
      </c>
      <c r="F216" s="13">
        <f aca="true" t="shared" si="51" ref="F216:F262">IF(E216&lt;$B$13,0,((E216-$B$13)^2)/(E216+0.8*$B$12))</f>
        <v>0.2241436688409326</v>
      </c>
      <c r="G216" s="13">
        <f t="shared" si="42"/>
        <v>0.00142511387788255</v>
      </c>
      <c r="H216" s="13">
        <f t="shared" si="43"/>
        <v>0.6917691994062493</v>
      </c>
      <c r="I216" s="13">
        <f t="shared" si="44"/>
        <v>0.0024072282034698356</v>
      </c>
      <c r="J216" s="13">
        <f t="shared" si="45"/>
        <v>0.0024072282034698356</v>
      </c>
      <c r="K216" s="14">
        <f t="shared" si="46"/>
        <v>0.013592815255593006</v>
      </c>
      <c r="L216" s="13">
        <f t="shared" si="47"/>
        <v>0.014238706175630441</v>
      </c>
      <c r="M216" s="20">
        <f t="shared" si="48"/>
        <v>1393.5298533605635</v>
      </c>
      <c r="N216" s="23"/>
      <c r="T216" s="27"/>
      <c r="U216" s="27"/>
      <c r="V216" s="27"/>
    </row>
    <row r="217" spans="1:22" ht="12.75">
      <c r="A217">
        <f t="shared" si="40"/>
        <v>195</v>
      </c>
      <c r="B217">
        <f t="shared" si="49"/>
        <v>1170</v>
      </c>
      <c r="C217" s="31">
        <v>0.0026000000000000467</v>
      </c>
      <c r="D217" s="13">
        <f t="shared" si="50"/>
        <v>0.0026000000000000467</v>
      </c>
      <c r="E217" s="13">
        <f t="shared" si="41"/>
        <v>0.9</v>
      </c>
      <c r="F217" s="13">
        <f t="shared" si="51"/>
        <v>0.2256288057536644</v>
      </c>
      <c r="G217" s="13">
        <f t="shared" si="42"/>
        <v>0.0014851369127318048</v>
      </c>
      <c r="H217" s="13">
        <f t="shared" si="43"/>
        <v>0.6942731795213288</v>
      </c>
      <c r="I217" s="13">
        <f t="shared" si="44"/>
        <v>0.0025039801150795737</v>
      </c>
      <c r="J217" s="13">
        <f t="shared" si="45"/>
        <v>0.0025039801150795737</v>
      </c>
      <c r="K217" s="14">
        <f t="shared" si="46"/>
        <v>0.014139141049815994</v>
      </c>
      <c r="L217" s="13">
        <f t="shared" si="47"/>
        <v>0.014114463501321794</v>
      </c>
      <c r="M217" s="20">
        <f t="shared" si="48"/>
        <v>1398.6110602210392</v>
      </c>
      <c r="N217" s="23"/>
      <c r="T217" s="27"/>
      <c r="U217" s="27"/>
      <c r="V217" s="27"/>
    </row>
    <row r="218" spans="1:22" ht="12.75">
      <c r="A218">
        <f t="shared" si="40"/>
        <v>196</v>
      </c>
      <c r="B218">
        <f t="shared" si="49"/>
        <v>1176</v>
      </c>
      <c r="C218" s="31">
        <v>0.0025999999999999357</v>
      </c>
      <c r="D218" s="13">
        <f t="shared" si="50"/>
        <v>0.0025999999999999357</v>
      </c>
      <c r="E218" s="13">
        <f t="shared" si="41"/>
        <v>0.9026</v>
      </c>
      <c r="F218" s="13">
        <f t="shared" si="51"/>
        <v>0.22711700780241223</v>
      </c>
      <c r="G218" s="13">
        <f t="shared" si="42"/>
        <v>0.0014882020487478331</v>
      </c>
      <c r="H218" s="13">
        <f t="shared" si="43"/>
        <v>0.6967776280852815</v>
      </c>
      <c r="I218" s="13">
        <f t="shared" si="44"/>
        <v>0.0025044485639527103</v>
      </c>
      <c r="J218" s="13">
        <f t="shared" si="45"/>
        <v>0.0025044485639527103</v>
      </c>
      <c r="K218" s="14">
        <f t="shared" si="46"/>
        <v>0.014141786224452972</v>
      </c>
      <c r="L218" s="13">
        <f t="shared" si="47"/>
        <v>0.014123130213259357</v>
      </c>
      <c r="M218" s="20">
        <f t="shared" si="48"/>
        <v>1403.6953870978125</v>
      </c>
      <c r="N218" s="23"/>
      <c r="T218" s="27"/>
      <c r="U218" s="27"/>
      <c r="V218" s="27"/>
    </row>
    <row r="219" spans="1:22" ht="12.75">
      <c r="A219">
        <f t="shared" si="40"/>
        <v>197</v>
      </c>
      <c r="B219">
        <f t="shared" si="49"/>
        <v>1182</v>
      </c>
      <c r="C219" s="31">
        <v>0.0025000000000000577</v>
      </c>
      <c r="D219" s="13">
        <f t="shared" si="50"/>
        <v>0.0025000000000000577</v>
      </c>
      <c r="E219" s="13">
        <f t="shared" si="41"/>
        <v>0.9051</v>
      </c>
      <c r="F219" s="13">
        <f t="shared" si="51"/>
        <v>0.22855085012681983</v>
      </c>
      <c r="G219" s="13">
        <f t="shared" si="42"/>
        <v>0.0014338423244076026</v>
      </c>
      <c r="H219" s="13">
        <f t="shared" si="43"/>
        <v>0.6991861902899765</v>
      </c>
      <c r="I219" s="13">
        <f t="shared" si="44"/>
        <v>0.002408562204694986</v>
      </c>
      <c r="J219" s="13">
        <f t="shared" si="45"/>
        <v>0.002408562204694986</v>
      </c>
      <c r="K219" s="14">
        <f t="shared" si="46"/>
        <v>0.013600347915844357</v>
      </c>
      <c r="L219" s="13">
        <f t="shared" si="47"/>
        <v>0.014039109165555794</v>
      </c>
      <c r="M219" s="20">
        <f t="shared" si="48"/>
        <v>1408.7494663974126</v>
      </c>
      <c r="N219" s="23"/>
      <c r="T219" s="27"/>
      <c r="U219" s="27"/>
      <c r="V219" s="27"/>
    </row>
    <row r="220" spans="1:22" ht="12.75">
      <c r="A220">
        <f t="shared" si="40"/>
        <v>198</v>
      </c>
      <c r="B220">
        <f t="shared" si="49"/>
        <v>1188</v>
      </c>
      <c r="C220" s="31">
        <v>0.0024999999999999467</v>
      </c>
      <c r="D220" s="13">
        <f t="shared" si="50"/>
        <v>0.0024999999999999467</v>
      </c>
      <c r="E220" s="13">
        <f t="shared" si="41"/>
        <v>0.9076</v>
      </c>
      <c r="F220" s="13">
        <f t="shared" si="51"/>
        <v>0.22998750350873093</v>
      </c>
      <c r="G220" s="13">
        <f t="shared" si="42"/>
        <v>0.001436653381911096</v>
      </c>
      <c r="H220" s="13">
        <f t="shared" si="43"/>
        <v>0.7015951794288281</v>
      </c>
      <c r="I220" s="13">
        <f t="shared" si="44"/>
        <v>0.0024089891388515694</v>
      </c>
      <c r="J220" s="13">
        <f t="shared" si="45"/>
        <v>0.0024089891388515694</v>
      </c>
      <c r="K220" s="14">
        <f t="shared" si="46"/>
        <v>0.013602758670715196</v>
      </c>
      <c r="L220" s="13">
        <f t="shared" si="47"/>
        <v>0.013893257208130455</v>
      </c>
      <c r="M220" s="20">
        <f t="shared" si="48"/>
        <v>1413.7510389923395</v>
      </c>
      <c r="N220" s="23"/>
      <c r="T220" s="27"/>
      <c r="U220" s="27"/>
      <c r="V220" s="27"/>
    </row>
    <row r="221" spans="1:22" ht="12.75">
      <c r="A221">
        <f t="shared" si="40"/>
        <v>199</v>
      </c>
      <c r="B221">
        <f t="shared" si="49"/>
        <v>1194</v>
      </c>
      <c r="C221" s="31">
        <v>0.0025000000000000577</v>
      </c>
      <c r="D221" s="13">
        <f t="shared" si="50"/>
        <v>0.0025000000000000577</v>
      </c>
      <c r="E221" s="13">
        <f t="shared" si="41"/>
        <v>0.9101</v>
      </c>
      <c r="F221" s="13">
        <f t="shared" si="51"/>
        <v>0.2314269568452279</v>
      </c>
      <c r="G221" s="13">
        <f t="shared" si="42"/>
        <v>0.0014394533364969764</v>
      </c>
      <c r="H221" s="13">
        <f t="shared" si="43"/>
        <v>0.7040045925186897</v>
      </c>
      <c r="I221" s="13">
        <f t="shared" si="44"/>
        <v>0.002409413089861645</v>
      </c>
      <c r="J221" s="13">
        <f t="shared" si="45"/>
        <v>0.002409413089861645</v>
      </c>
      <c r="K221" s="14">
        <f t="shared" si="46"/>
        <v>0.01360515258075209</v>
      </c>
      <c r="L221" s="13">
        <f t="shared" si="47"/>
        <v>0.013796823347331517</v>
      </c>
      <c r="M221" s="20">
        <f t="shared" si="48"/>
        <v>1418.717895397379</v>
      </c>
      <c r="N221" s="23"/>
      <c r="T221" s="27"/>
      <c r="U221" s="27"/>
      <c r="V221" s="27"/>
    </row>
    <row r="222" spans="1:22" ht="12.75">
      <c r="A222">
        <f t="shared" si="40"/>
        <v>200</v>
      </c>
      <c r="B222">
        <f t="shared" si="49"/>
        <v>1200</v>
      </c>
      <c r="C222" s="31">
        <v>0.0024999999999999467</v>
      </c>
      <c r="D222" s="13">
        <f t="shared" si="50"/>
        <v>0.0024999999999999467</v>
      </c>
      <c r="E222" s="13">
        <f t="shared" si="41"/>
        <v>0.9126</v>
      </c>
      <c r="F222" s="13">
        <f t="shared" si="51"/>
        <v>0.23286919909178733</v>
      </c>
      <c r="G222" s="13">
        <f t="shared" si="42"/>
        <v>0.001442242246559422</v>
      </c>
      <c r="H222" s="13">
        <f t="shared" si="43"/>
        <v>0.7064144266041427</v>
      </c>
      <c r="I222" s="13">
        <f t="shared" si="44"/>
        <v>0.002409834085452922</v>
      </c>
      <c r="J222" s="13">
        <f t="shared" si="45"/>
        <v>0.002409834085452922</v>
      </c>
      <c r="K222" s="14">
        <f t="shared" si="46"/>
        <v>0.013607529802524167</v>
      </c>
      <c r="L222" s="13">
        <f t="shared" si="47"/>
        <v>0.013733329295433722</v>
      </c>
      <c r="M222" s="20">
        <f t="shared" si="48"/>
        <v>1423.661893943735</v>
      </c>
      <c r="N222" s="23"/>
      <c r="T222" s="27"/>
      <c r="U222" s="27"/>
      <c r="V222" s="27"/>
    </row>
    <row r="223" spans="1:22" ht="12.75">
      <c r="A223">
        <f t="shared" si="40"/>
        <v>201</v>
      </c>
      <c r="B223">
        <f t="shared" si="49"/>
        <v>1206</v>
      </c>
      <c r="C223" s="31">
        <v>0.0025000000000000577</v>
      </c>
      <c r="D223" s="13">
        <f t="shared" si="50"/>
        <v>0.0025000000000000577</v>
      </c>
      <c r="E223" s="13">
        <f t="shared" si="41"/>
        <v>0.9151</v>
      </c>
      <c r="F223" s="13">
        <f t="shared" si="51"/>
        <v>0.2343142192618972</v>
      </c>
      <c r="G223" s="13">
        <f t="shared" si="42"/>
        <v>0.001445020170109862</v>
      </c>
      <c r="H223" s="13">
        <f t="shared" si="43"/>
        <v>0.7088246787571747</v>
      </c>
      <c r="I223" s="13">
        <f t="shared" si="44"/>
        <v>0.002410252153032033</v>
      </c>
      <c r="J223" s="13">
        <f t="shared" si="45"/>
        <v>0.002410252153032033</v>
      </c>
      <c r="K223" s="14">
        <f t="shared" si="46"/>
        <v>0.013609890490787549</v>
      </c>
      <c r="L223" s="13">
        <f t="shared" si="47"/>
        <v>0.013691789579174433</v>
      </c>
      <c r="M223" s="20">
        <f t="shared" si="48"/>
        <v>1428.590938192238</v>
      </c>
      <c r="N223" s="23"/>
      <c r="T223" s="27"/>
      <c r="U223" s="27"/>
      <c r="V223" s="27"/>
    </row>
    <row r="224" spans="1:22" ht="12.75">
      <c r="A224">
        <f t="shared" si="40"/>
        <v>202</v>
      </c>
      <c r="B224">
        <f t="shared" si="49"/>
        <v>1212</v>
      </c>
      <c r="C224" s="31">
        <v>0.0024999999999999467</v>
      </c>
      <c r="D224" s="13">
        <f t="shared" si="50"/>
        <v>0.0024999999999999467</v>
      </c>
      <c r="E224" s="13">
        <f t="shared" si="41"/>
        <v>0.9176</v>
      </c>
      <c r="F224" s="13">
        <f t="shared" si="51"/>
        <v>0.23576200642667597</v>
      </c>
      <c r="G224" s="13">
        <f t="shared" si="42"/>
        <v>0.0014477871647787799</v>
      </c>
      <c r="H224" s="13">
        <f t="shared" si="43"/>
        <v>0.7112353460768626</v>
      </c>
      <c r="I224" s="13">
        <f t="shared" si="44"/>
        <v>0.0024106673196878647</v>
      </c>
      <c r="J224" s="13">
        <f t="shared" si="45"/>
        <v>0.0024106673196878647</v>
      </c>
      <c r="K224" s="14">
        <f t="shared" si="46"/>
        <v>0.013612234798504144</v>
      </c>
      <c r="L224" s="13">
        <f t="shared" si="47"/>
        <v>0.013664880600998238</v>
      </c>
      <c r="M224" s="20">
        <f t="shared" si="48"/>
        <v>1433.5102952085972</v>
      </c>
      <c r="N224" s="23"/>
      <c r="T224" s="27"/>
      <c r="U224" s="27"/>
      <c r="V224" s="27"/>
    </row>
    <row r="225" spans="1:22" ht="12.75">
      <c r="A225">
        <f t="shared" si="40"/>
        <v>203</v>
      </c>
      <c r="B225">
        <f t="shared" si="49"/>
        <v>1218</v>
      </c>
      <c r="C225" s="31">
        <v>0.0024000000000000687</v>
      </c>
      <c r="D225" s="13">
        <f t="shared" si="50"/>
        <v>0.0024000000000000687</v>
      </c>
      <c r="E225" s="13">
        <f t="shared" si="41"/>
        <v>0.92</v>
      </c>
      <c r="F225" s="13">
        <f t="shared" si="51"/>
        <v>0.2371544752012655</v>
      </c>
      <c r="G225" s="13">
        <f t="shared" si="42"/>
        <v>0.0013924687745895392</v>
      </c>
      <c r="H225" s="13">
        <f t="shared" si="43"/>
        <v>0.713549974624364</v>
      </c>
      <c r="I225" s="13">
        <f t="shared" si="44"/>
        <v>0.0023146285475014183</v>
      </c>
      <c r="J225" s="13">
        <f t="shared" si="45"/>
        <v>0.0023146285475014183</v>
      </c>
      <c r="K225" s="14">
        <f t="shared" si="46"/>
        <v>0.013069935864891344</v>
      </c>
      <c r="L225" s="13">
        <f t="shared" si="47"/>
        <v>0.01355694884456474</v>
      </c>
      <c r="M225" s="20">
        <f t="shared" si="48"/>
        <v>1438.3907967926405</v>
      </c>
      <c r="N225" s="23"/>
      <c r="T225" s="27"/>
      <c r="U225" s="27"/>
      <c r="V225" s="27"/>
    </row>
    <row r="226" spans="1:22" ht="12.75">
      <c r="A226">
        <f t="shared" si="40"/>
        <v>204</v>
      </c>
      <c r="B226">
        <f t="shared" si="49"/>
        <v>1224</v>
      </c>
      <c r="C226" s="31">
        <v>0.0024999999999999467</v>
      </c>
      <c r="D226" s="13">
        <f t="shared" si="50"/>
        <v>0.0024999999999999467</v>
      </c>
      <c r="E226" s="13">
        <f t="shared" si="41"/>
        <v>0.9225</v>
      </c>
      <c r="F226" s="13">
        <f t="shared" si="51"/>
        <v>0.23860765419197827</v>
      </c>
      <c r="G226" s="13">
        <f t="shared" si="42"/>
        <v>0.0014531789907127612</v>
      </c>
      <c r="H226" s="13">
        <f t="shared" si="43"/>
        <v>0.7159614473579481</v>
      </c>
      <c r="I226" s="13">
        <f t="shared" si="44"/>
        <v>0.002411472733584108</v>
      </c>
      <c r="J226" s="13">
        <f t="shared" si="45"/>
        <v>0.002411472733584108</v>
      </c>
      <c r="K226" s="14">
        <f t="shared" si="46"/>
        <v>0.01361678270230493</v>
      </c>
      <c r="L226" s="13">
        <f t="shared" si="47"/>
        <v>0.01348575232424254</v>
      </c>
      <c r="M226" s="20">
        <f t="shared" si="48"/>
        <v>1443.2456676293677</v>
      </c>
      <c r="N226" s="23"/>
      <c r="T226" s="27"/>
      <c r="U226" s="27"/>
      <c r="V226" s="27"/>
    </row>
    <row r="227" spans="1:22" ht="12.75">
      <c r="A227">
        <f t="shared" si="40"/>
        <v>205</v>
      </c>
      <c r="B227">
        <f t="shared" si="49"/>
        <v>1230</v>
      </c>
      <c r="C227" s="31">
        <v>0.0024000000000000687</v>
      </c>
      <c r="D227" s="13">
        <f t="shared" si="50"/>
        <v>0.0024000000000000687</v>
      </c>
      <c r="E227" s="13">
        <f t="shared" si="41"/>
        <v>0.9249</v>
      </c>
      <c r="F227" s="13">
        <f t="shared" si="51"/>
        <v>0.2400052792260449</v>
      </c>
      <c r="G227" s="13">
        <f t="shared" si="42"/>
        <v>0.001397625034066624</v>
      </c>
      <c r="H227" s="13">
        <f t="shared" si="43"/>
        <v>0.7182768438742846</v>
      </c>
      <c r="I227" s="13">
        <f t="shared" si="44"/>
        <v>0.0023153965163364987</v>
      </c>
      <c r="J227" s="13">
        <f t="shared" si="45"/>
        <v>0.0023153965163364987</v>
      </c>
      <c r="K227" s="14">
        <f t="shared" si="46"/>
        <v>0.01307427232891343</v>
      </c>
      <c r="L227" s="13">
        <f t="shared" si="47"/>
        <v>0.013439010721364752</v>
      </c>
      <c r="M227" s="20">
        <f t="shared" si="48"/>
        <v>1448.0837114890592</v>
      </c>
      <c r="N227" s="23"/>
      <c r="T227" s="27"/>
      <c r="U227" s="27"/>
      <c r="V227" s="27"/>
    </row>
    <row r="228" spans="1:22" ht="12.75">
      <c r="A228">
        <f t="shared" si="40"/>
        <v>206</v>
      </c>
      <c r="B228">
        <f t="shared" si="49"/>
        <v>1236</v>
      </c>
      <c r="C228" s="31">
        <v>0.0023999999999999577</v>
      </c>
      <c r="D228" s="13">
        <f t="shared" si="50"/>
        <v>0.0023999999999999577</v>
      </c>
      <c r="E228" s="13">
        <f t="shared" si="41"/>
        <v>0.9273</v>
      </c>
      <c r="F228" s="13">
        <f t="shared" si="51"/>
        <v>0.24140541534519194</v>
      </c>
      <c r="G228" s="13">
        <f t="shared" si="42"/>
        <v>0.0014001361191470496</v>
      </c>
      <c r="H228" s="13">
        <f t="shared" si="43"/>
        <v>0.7205926127632969</v>
      </c>
      <c r="I228" s="13">
        <f t="shared" si="44"/>
        <v>0.002315768889012304</v>
      </c>
      <c r="J228" s="13">
        <f t="shared" si="45"/>
        <v>0.002315768889012304</v>
      </c>
      <c r="K228" s="14">
        <f t="shared" si="46"/>
        <v>0.013076374993289478</v>
      </c>
      <c r="L228" s="13">
        <f t="shared" si="47"/>
        <v>0.013317781701276987</v>
      </c>
      <c r="M228" s="20">
        <f t="shared" si="48"/>
        <v>1452.878112901519</v>
      </c>
      <c r="N228" s="23"/>
      <c r="T228" s="27"/>
      <c r="U228" s="27"/>
      <c r="V228" s="27"/>
    </row>
    <row r="229" spans="1:22" ht="12.75">
      <c r="A229">
        <f t="shared" si="40"/>
        <v>207</v>
      </c>
      <c r="B229">
        <f t="shared" si="49"/>
        <v>1242</v>
      </c>
      <c r="C229" s="31">
        <v>0.0023999999999999577</v>
      </c>
      <c r="D229" s="13">
        <f t="shared" si="50"/>
        <v>0.0023999999999999577</v>
      </c>
      <c r="E229" s="13">
        <f t="shared" si="41"/>
        <v>0.9297</v>
      </c>
      <c r="F229" s="13">
        <f t="shared" si="51"/>
        <v>0.24280805312531137</v>
      </c>
      <c r="G229" s="13">
        <f t="shared" si="42"/>
        <v>0.0014026377801194256</v>
      </c>
      <c r="H229" s="13">
        <f t="shared" si="43"/>
        <v>0.7229087515719497</v>
      </c>
      <c r="I229" s="13">
        <f t="shared" si="44"/>
        <v>0.002316138808652779</v>
      </c>
      <c r="J229" s="13">
        <f t="shared" si="45"/>
        <v>0.002316138808652779</v>
      </c>
      <c r="K229" s="14">
        <f t="shared" si="46"/>
        <v>0.013078463806192693</v>
      </c>
      <c r="L229" s="13">
        <f t="shared" si="47"/>
        <v>0.013237660934098353</v>
      </c>
      <c r="M229" s="20">
        <f t="shared" si="48"/>
        <v>1457.6436708377944</v>
      </c>
      <c r="N229" s="23"/>
      <c r="T229" s="27"/>
      <c r="U229" s="27"/>
      <c r="V229" s="27"/>
    </row>
    <row r="230" spans="1:22" ht="12.75">
      <c r="A230">
        <f t="shared" si="40"/>
        <v>208</v>
      </c>
      <c r="B230">
        <f t="shared" si="49"/>
        <v>1248</v>
      </c>
      <c r="C230" s="31">
        <v>0.0024000000000000687</v>
      </c>
      <c r="D230" s="13">
        <f t="shared" si="50"/>
        <v>0.0024000000000000687</v>
      </c>
      <c r="E230" s="13">
        <f t="shared" si="41"/>
        <v>0.9321</v>
      </c>
      <c r="F230" s="13">
        <f t="shared" si="51"/>
        <v>0.2442131831893944</v>
      </c>
      <c r="G230" s="13">
        <f t="shared" si="42"/>
        <v>0.001405130064083021</v>
      </c>
      <c r="H230" s="13">
        <f t="shared" si="43"/>
        <v>0.7252252578687054</v>
      </c>
      <c r="I230" s="13">
        <f t="shared" si="44"/>
        <v>0.002316506296755727</v>
      </c>
      <c r="J230" s="13">
        <f t="shared" si="45"/>
        <v>0.002316506296755727</v>
      </c>
      <c r="K230" s="14">
        <f t="shared" si="46"/>
        <v>0.013080538889014006</v>
      </c>
      <c r="L230" s="13">
        <f t="shared" si="47"/>
        <v>0.013184941071933352</v>
      </c>
      <c r="M230" s="20">
        <f t="shared" si="48"/>
        <v>1462.3902496236904</v>
      </c>
      <c r="N230" s="23"/>
      <c r="T230" s="27"/>
      <c r="U230" s="27"/>
      <c r="V230" s="27"/>
    </row>
    <row r="231" spans="1:22" ht="12.75">
      <c r="A231">
        <f aca="true" t="shared" si="52" ref="A231:A262">+A230+1</f>
        <v>209</v>
      </c>
      <c r="B231">
        <f t="shared" si="49"/>
        <v>1254</v>
      </c>
      <c r="C231" s="31">
        <v>0.0022999999999999687</v>
      </c>
      <c r="D231" s="13">
        <f t="shared" si="50"/>
        <v>0.0022999999999999687</v>
      </c>
      <c r="E231" s="13">
        <f aca="true" t="shared" si="53" ref="E231:E262">+D231+E230</f>
        <v>0.9344</v>
      </c>
      <c r="F231" s="13">
        <f t="shared" si="51"/>
        <v>0.2455620962131166</v>
      </c>
      <c r="G231" s="13">
        <f aca="true" t="shared" si="54" ref="G231:G262">+F231-F230</f>
        <v>0.001348913023722198</v>
      </c>
      <c r="H231" s="13">
        <f aca="true" t="shared" si="55" ref="H231:H262">+IF(E231&lt;$F$13,0,((E231-$F$13)^2)/(E231+0.8*$F$12))</f>
        <v>0.7274455856783457</v>
      </c>
      <c r="I231" s="13">
        <f aca="true" t="shared" si="56" ref="I231:I262">+H231-H230</f>
        <v>0.002220327809640321</v>
      </c>
      <c r="J231" s="13">
        <f aca="true" t="shared" si="57" ref="J231:J262">+($B$10/$B$4)*G231+(($F$10/$B$4)*I231)</f>
        <v>0.002220327809640321</v>
      </c>
      <c r="K231" s="14">
        <f aca="true" t="shared" si="58" ref="K231:K262">+(60.5*J231*$B$4)/$B$6</f>
        <v>0.012537451031769014</v>
      </c>
      <c r="L231" s="13">
        <f aca="true" t="shared" si="59" ref="L231:L262">+L230+($B$8*((K230+K231)-(2*L230)))</f>
        <v>0.013059625701419405</v>
      </c>
      <c r="M231" s="20">
        <f aca="true" t="shared" si="60" ref="M231:M261">+L231*$B$6*60+M230</f>
        <v>1467.0917148762014</v>
      </c>
      <c r="N231" s="23"/>
      <c r="T231" s="27"/>
      <c r="U231" s="27"/>
      <c r="V231" s="27"/>
    </row>
    <row r="232" spans="1:22" ht="12.75">
      <c r="A232">
        <f t="shared" si="52"/>
        <v>210</v>
      </c>
      <c r="B232">
        <f t="shared" si="49"/>
        <v>1260</v>
      </c>
      <c r="C232" s="31">
        <v>0.0023999999999999577</v>
      </c>
      <c r="D232" s="13">
        <f t="shared" si="50"/>
        <v>0.0023999999999999577</v>
      </c>
      <c r="E232" s="13">
        <f t="shared" si="53"/>
        <v>0.9368</v>
      </c>
      <c r="F232" s="13">
        <f t="shared" si="51"/>
        <v>0.24697208001619242</v>
      </c>
      <c r="G232" s="13">
        <f t="shared" si="54"/>
        <v>0.0014099838030758316</v>
      </c>
      <c r="H232" s="13">
        <f t="shared" si="55"/>
        <v>0.7297628046769251</v>
      </c>
      <c r="I232" s="13">
        <f t="shared" si="56"/>
        <v>0.0023172189985793956</v>
      </c>
      <c r="J232" s="13">
        <f t="shared" si="57"/>
        <v>0.0023172189985793956</v>
      </c>
      <c r="K232" s="14">
        <f t="shared" si="58"/>
        <v>0.01308456327864499</v>
      </c>
      <c r="L232" s="13">
        <f t="shared" si="59"/>
        <v>0.012976752852681938</v>
      </c>
      <c r="M232" s="20">
        <f t="shared" si="60"/>
        <v>1471.763345903167</v>
      </c>
      <c r="N232" s="23"/>
      <c r="T232" s="27"/>
      <c r="U232" s="27"/>
      <c r="V232" s="27"/>
    </row>
    <row r="233" spans="1:22" ht="12.75">
      <c r="A233">
        <f t="shared" si="52"/>
        <v>211</v>
      </c>
      <c r="B233">
        <f t="shared" si="49"/>
        <v>1266</v>
      </c>
      <c r="C233" s="31">
        <v>0.0023000000000000798</v>
      </c>
      <c r="D233" s="13">
        <f t="shared" si="50"/>
        <v>0.0023000000000000798</v>
      </c>
      <c r="E233" s="13">
        <f t="shared" si="53"/>
        <v>0.9391</v>
      </c>
      <c r="F233" s="13">
        <f t="shared" si="51"/>
        <v>0.24832562751925477</v>
      </c>
      <c r="G233" s="13">
        <f t="shared" si="54"/>
        <v>0.0013535475030623523</v>
      </c>
      <c r="H233" s="13">
        <f t="shared" si="55"/>
        <v>0.7319838111197117</v>
      </c>
      <c r="I233" s="13">
        <f t="shared" si="56"/>
        <v>0.002221006442786555</v>
      </c>
      <c r="J233" s="13">
        <f t="shared" si="57"/>
        <v>0.002221006442786555</v>
      </c>
      <c r="K233" s="14">
        <f t="shared" si="58"/>
        <v>0.012541283046934748</v>
      </c>
      <c r="L233" s="13">
        <f t="shared" si="59"/>
        <v>0.012922142956051248</v>
      </c>
      <c r="M233" s="20">
        <f t="shared" si="60"/>
        <v>1476.4153173673453</v>
      </c>
      <c r="N233" s="23"/>
      <c r="T233" s="27"/>
      <c r="U233" s="27"/>
      <c r="V233" s="27"/>
    </row>
    <row r="234" spans="1:22" ht="12.75">
      <c r="A234">
        <f t="shared" si="52"/>
        <v>212</v>
      </c>
      <c r="B234">
        <f t="shared" si="49"/>
        <v>1272</v>
      </c>
      <c r="C234" s="31">
        <v>0.0022999999999999687</v>
      </c>
      <c r="D234" s="13">
        <f t="shared" si="50"/>
        <v>0.0022999999999999687</v>
      </c>
      <c r="E234" s="13">
        <f t="shared" si="53"/>
        <v>0.9414</v>
      </c>
      <c r="F234" s="13">
        <f t="shared" si="51"/>
        <v>0.24968143062411285</v>
      </c>
      <c r="G234" s="13">
        <f t="shared" si="54"/>
        <v>0.0013558031048580832</v>
      </c>
      <c r="H234" s="13">
        <f t="shared" si="55"/>
        <v>0.734205146504089</v>
      </c>
      <c r="I234" s="13">
        <f t="shared" si="56"/>
        <v>0.0022213353843772987</v>
      </c>
      <c r="J234" s="13">
        <f t="shared" si="57"/>
        <v>0.0022213353843772987</v>
      </c>
      <c r="K234" s="14">
        <f t="shared" si="58"/>
        <v>0.01254314047045048</v>
      </c>
      <c r="L234" s="13">
        <f t="shared" si="59"/>
        <v>0.012795499223598369</v>
      </c>
      <c r="M234" s="20">
        <f t="shared" si="60"/>
        <v>1481.0216970878407</v>
      </c>
      <c r="N234" s="23"/>
      <c r="T234" s="27"/>
      <c r="U234" s="27"/>
      <c r="V234" s="27"/>
    </row>
    <row r="235" spans="1:22" ht="12.75">
      <c r="A235">
        <f t="shared" si="52"/>
        <v>213</v>
      </c>
      <c r="B235">
        <f t="shared" si="49"/>
        <v>1278</v>
      </c>
      <c r="C235" s="31">
        <v>0.0022999999999999687</v>
      </c>
      <c r="D235" s="13">
        <f t="shared" si="50"/>
        <v>0.0022999999999999687</v>
      </c>
      <c r="E235" s="13">
        <f t="shared" si="53"/>
        <v>0.9437</v>
      </c>
      <c r="F235" s="13">
        <f t="shared" si="51"/>
        <v>0.25103948127698045</v>
      </c>
      <c r="G235" s="13">
        <f t="shared" si="54"/>
        <v>0.0013580506528675929</v>
      </c>
      <c r="H235" s="13">
        <f t="shared" si="55"/>
        <v>0.7364268087796795</v>
      </c>
      <c r="I235" s="13">
        <f t="shared" si="56"/>
        <v>0.002221662275590508</v>
      </c>
      <c r="J235" s="13">
        <f t="shared" si="57"/>
        <v>0.002221662275590508</v>
      </c>
      <c r="K235" s="14">
        <f t="shared" si="58"/>
        <v>0.012544986316167737</v>
      </c>
      <c r="L235" s="13">
        <f t="shared" si="59"/>
        <v>0.012711687280168615</v>
      </c>
      <c r="M235" s="20">
        <f t="shared" si="60"/>
        <v>1485.5979045087015</v>
      </c>
      <c r="N235" s="23"/>
      <c r="T235" s="27"/>
      <c r="U235" s="27"/>
      <c r="V235" s="27"/>
    </row>
    <row r="236" spans="1:22" ht="12.75">
      <c r="A236">
        <f t="shared" si="52"/>
        <v>214</v>
      </c>
      <c r="B236">
        <f t="shared" si="49"/>
        <v>1284</v>
      </c>
      <c r="C236" s="31">
        <v>0.0022999999999999687</v>
      </c>
      <c r="D236" s="13">
        <f t="shared" si="50"/>
        <v>0.0022999999999999687</v>
      </c>
      <c r="E236" s="13">
        <f t="shared" si="53"/>
        <v>0.946</v>
      </c>
      <c r="F236" s="13">
        <f t="shared" si="51"/>
        <v>0.25239977146236786</v>
      </c>
      <c r="G236" s="13">
        <f t="shared" si="54"/>
        <v>0.0013602901853874139</v>
      </c>
      <c r="H236" s="13">
        <f t="shared" si="55"/>
        <v>0.7386487959131108</v>
      </c>
      <c r="I236" s="13">
        <f t="shared" si="56"/>
        <v>0.002221987133431358</v>
      </c>
      <c r="J236" s="13">
        <f t="shared" si="57"/>
        <v>0.002221987133431358</v>
      </c>
      <c r="K236" s="14">
        <f t="shared" si="58"/>
        <v>0.012546820680109068</v>
      </c>
      <c r="L236" s="13">
        <f t="shared" si="59"/>
        <v>0.012656426019491877</v>
      </c>
      <c r="M236" s="20">
        <f t="shared" si="60"/>
        <v>1490.1542178757186</v>
      </c>
      <c r="N236" s="23"/>
      <c r="T236" s="27"/>
      <c r="U236" s="27"/>
      <c r="V236" s="27"/>
    </row>
    <row r="237" spans="1:22" ht="12.75">
      <c r="A237">
        <f t="shared" si="52"/>
        <v>215</v>
      </c>
      <c r="B237">
        <f t="shared" si="49"/>
        <v>1290</v>
      </c>
      <c r="C237" s="31">
        <v>0.0022000000000000908</v>
      </c>
      <c r="D237" s="13">
        <f t="shared" si="50"/>
        <v>0.0022000000000000908</v>
      </c>
      <c r="E237" s="13">
        <f t="shared" si="53"/>
        <v>0.9482</v>
      </c>
      <c r="F237" s="13">
        <f t="shared" si="51"/>
        <v>0.2537030068321385</v>
      </c>
      <c r="G237" s="13">
        <f t="shared" si="54"/>
        <v>0.0013032353697706167</v>
      </c>
      <c r="H237" s="13">
        <f t="shared" si="55"/>
        <v>0.7407744770290596</v>
      </c>
      <c r="I237" s="13">
        <f t="shared" si="56"/>
        <v>0.0021256811159487965</v>
      </c>
      <c r="J237" s="13">
        <f t="shared" si="57"/>
        <v>0.0021256811159487965</v>
      </c>
      <c r="K237" s="14">
        <f t="shared" si="58"/>
        <v>0.012003012701390871</v>
      </c>
      <c r="L237" s="13">
        <f t="shared" si="59"/>
        <v>0.012529256243244575</v>
      </c>
      <c r="M237" s="20">
        <f t="shared" si="60"/>
        <v>1494.6647501232867</v>
      </c>
      <c r="N237" s="23"/>
      <c r="T237" s="27"/>
      <c r="U237" s="27"/>
      <c r="V237" s="27"/>
    </row>
    <row r="238" spans="1:22" ht="12.75">
      <c r="A238">
        <f t="shared" si="52"/>
        <v>216</v>
      </c>
      <c r="B238">
        <f t="shared" si="49"/>
        <v>1296</v>
      </c>
      <c r="C238" s="31">
        <v>0.0022999999999999687</v>
      </c>
      <c r="D238" s="13">
        <f t="shared" si="50"/>
        <v>0.0022999999999999687</v>
      </c>
      <c r="E238" s="13">
        <f t="shared" si="53"/>
        <v>0.9505</v>
      </c>
      <c r="F238" s="13">
        <f t="shared" si="51"/>
        <v>0.25506765567379597</v>
      </c>
      <c r="G238" s="13">
        <f t="shared" si="54"/>
        <v>0.0013646488416574898</v>
      </c>
      <c r="H238" s="13">
        <f t="shared" si="55"/>
        <v>0.7429970939369346</v>
      </c>
      <c r="I238" s="13">
        <f t="shared" si="56"/>
        <v>0.0022226169078749525</v>
      </c>
      <c r="J238" s="13">
        <f t="shared" si="57"/>
        <v>0.0022226169078749525</v>
      </c>
      <c r="K238" s="14">
        <f t="shared" si="58"/>
        <v>0.012550376806467234</v>
      </c>
      <c r="L238" s="13">
        <f t="shared" si="59"/>
        <v>0.0124450690801394</v>
      </c>
      <c r="M238" s="20">
        <f t="shared" si="60"/>
        <v>1499.144974992137</v>
      </c>
      <c r="N238" s="23"/>
      <c r="T238" s="27"/>
      <c r="U238" s="27"/>
      <c r="V238" s="27"/>
    </row>
    <row r="239" spans="1:22" ht="12.75">
      <c r="A239">
        <f t="shared" si="52"/>
        <v>217</v>
      </c>
      <c r="B239">
        <f t="shared" si="49"/>
        <v>1302</v>
      </c>
      <c r="C239" s="31">
        <v>0.0021999999999999797</v>
      </c>
      <c r="D239" s="13">
        <f t="shared" si="50"/>
        <v>0.0021999999999999797</v>
      </c>
      <c r="E239" s="13">
        <f t="shared" si="53"/>
        <v>0.9527</v>
      </c>
      <c r="F239" s="13">
        <f t="shared" si="51"/>
        <v>0.2563750456894338</v>
      </c>
      <c r="G239" s="13">
        <f t="shared" si="54"/>
        <v>0.0013073900156378437</v>
      </c>
      <c r="H239" s="13">
        <f t="shared" si="55"/>
        <v>0.7451233737984911</v>
      </c>
      <c r="I239" s="13">
        <f t="shared" si="56"/>
        <v>0.002126279861556557</v>
      </c>
      <c r="J239" s="13">
        <f t="shared" si="57"/>
        <v>0.002126279861556557</v>
      </c>
      <c r="K239" s="14">
        <f t="shared" si="58"/>
        <v>0.012006393618256027</v>
      </c>
      <c r="L239" s="13">
        <f t="shared" si="59"/>
        <v>0.012389507790880144</v>
      </c>
      <c r="M239" s="20">
        <f t="shared" si="60"/>
        <v>1503.6051977968536</v>
      </c>
      <c r="N239" s="23"/>
      <c r="T239" s="27"/>
      <c r="U239" s="27"/>
      <c r="V239" s="27"/>
    </row>
    <row r="240" spans="1:22" ht="12.75">
      <c r="A240">
        <f t="shared" si="52"/>
        <v>218</v>
      </c>
      <c r="B240">
        <f t="shared" si="49"/>
        <v>1308</v>
      </c>
      <c r="C240" s="31">
        <v>0.0022999999999999687</v>
      </c>
      <c r="D240" s="13">
        <f t="shared" si="50"/>
        <v>0.0022999999999999687</v>
      </c>
      <c r="E240" s="13">
        <f t="shared" si="53"/>
        <v>0.955</v>
      </c>
      <c r="F240" s="13">
        <f t="shared" si="51"/>
        <v>0.2577440229324025</v>
      </c>
      <c r="G240" s="13">
        <f t="shared" si="54"/>
        <v>0.0013689772429686942</v>
      </c>
      <c r="H240" s="13">
        <f t="shared" si="55"/>
        <v>0.7473466128855049</v>
      </c>
      <c r="I240" s="13">
        <f t="shared" si="56"/>
        <v>0.0022232390870137175</v>
      </c>
      <c r="J240" s="13">
        <f t="shared" si="57"/>
        <v>0.0022232390870137175</v>
      </c>
      <c r="K240" s="14">
        <f t="shared" si="58"/>
        <v>0.012553890044670793</v>
      </c>
      <c r="L240" s="13">
        <f t="shared" si="59"/>
        <v>0.012353052471074566</v>
      </c>
      <c r="M240" s="20">
        <f t="shared" si="60"/>
        <v>1508.0522966864405</v>
      </c>
      <c r="N240" s="23"/>
      <c r="T240" s="27"/>
      <c r="U240" s="27"/>
      <c r="V240" s="27"/>
    </row>
    <row r="241" spans="1:22" ht="12.75">
      <c r="A241">
        <f t="shared" si="52"/>
        <v>219</v>
      </c>
      <c r="B241">
        <f t="shared" si="49"/>
        <v>1314</v>
      </c>
      <c r="C241" s="31">
        <v>0.0022000000000000908</v>
      </c>
      <c r="D241" s="13">
        <f t="shared" si="50"/>
        <v>0.0022000000000000908</v>
      </c>
      <c r="E241" s="13">
        <f t="shared" si="53"/>
        <v>0.9572</v>
      </c>
      <c r="F241" s="13">
        <f t="shared" si="51"/>
        <v>0.25905553878838244</v>
      </c>
      <c r="G241" s="13">
        <f t="shared" si="54"/>
        <v>0.001311515855979939</v>
      </c>
      <c r="H241" s="13">
        <f t="shared" si="55"/>
        <v>0.7494734842860697</v>
      </c>
      <c r="I241" s="13">
        <f t="shared" si="56"/>
        <v>0.002126871400564889</v>
      </c>
      <c r="J241" s="13">
        <f t="shared" si="57"/>
        <v>0.002126871400564889</v>
      </c>
      <c r="K241" s="14">
        <f t="shared" si="58"/>
        <v>0.012009733841856407</v>
      </c>
      <c r="L241" s="13">
        <f t="shared" si="59"/>
        <v>0.012329305628470911</v>
      </c>
      <c r="M241" s="20">
        <f t="shared" si="60"/>
        <v>1512.49084671269</v>
      </c>
      <c r="N241" s="23"/>
      <c r="T241" s="27"/>
      <c r="U241" s="27"/>
      <c r="V241" s="27"/>
    </row>
    <row r="242" spans="1:22" ht="12.75">
      <c r="A242">
        <f t="shared" si="52"/>
        <v>220</v>
      </c>
      <c r="B242">
        <f t="shared" si="49"/>
        <v>1320</v>
      </c>
      <c r="C242" s="31">
        <v>0.0021999999999999797</v>
      </c>
      <c r="D242" s="13">
        <f t="shared" si="50"/>
        <v>0.0021999999999999797</v>
      </c>
      <c r="E242" s="13">
        <f t="shared" si="53"/>
        <v>0.9594</v>
      </c>
      <c r="F242" s="13">
        <f t="shared" si="51"/>
        <v>0.26036906131841203</v>
      </c>
      <c r="G242" s="13">
        <f t="shared" si="54"/>
        <v>0.0013135225300295872</v>
      </c>
      <c r="H242" s="13">
        <f t="shared" si="55"/>
        <v>0.7516006422955074</v>
      </c>
      <c r="I242" s="13">
        <f t="shared" si="56"/>
        <v>0.0021271580094376352</v>
      </c>
      <c r="J242" s="13">
        <f t="shared" si="57"/>
        <v>0.0021271580094376352</v>
      </c>
      <c r="K242" s="14">
        <f t="shared" si="58"/>
        <v>0.012011352226624514</v>
      </c>
      <c r="L242" s="13">
        <f t="shared" si="59"/>
        <v>0.012223051430394094</v>
      </c>
      <c r="M242" s="20">
        <f t="shared" si="60"/>
        <v>1516.8911452276318</v>
      </c>
      <c r="N242" s="23"/>
      <c r="T242" s="27"/>
      <c r="U242" s="27"/>
      <c r="V242" s="27"/>
    </row>
    <row r="243" spans="1:22" ht="12.75">
      <c r="A243">
        <f t="shared" si="52"/>
        <v>221</v>
      </c>
      <c r="B243">
        <f t="shared" si="49"/>
        <v>1326</v>
      </c>
      <c r="C243" s="31">
        <v>0.0020999999999999908</v>
      </c>
      <c r="D243" s="13">
        <f t="shared" si="50"/>
        <v>0.0020999999999999908</v>
      </c>
      <c r="E243" s="13">
        <f t="shared" si="53"/>
        <v>0.9615</v>
      </c>
      <c r="F243" s="13">
        <f t="shared" si="51"/>
        <v>0.26162474396835333</v>
      </c>
      <c r="G243" s="13">
        <f t="shared" si="54"/>
        <v>0.0012556826499413032</v>
      </c>
      <c r="H243" s="13">
        <f t="shared" si="55"/>
        <v>0.753631377122869</v>
      </c>
      <c r="I243" s="13">
        <f t="shared" si="56"/>
        <v>0.002030734827361602</v>
      </c>
      <c r="J243" s="13">
        <f t="shared" si="57"/>
        <v>0.002030734827361602</v>
      </c>
      <c r="K243" s="14">
        <f t="shared" si="58"/>
        <v>0.011466882658501848</v>
      </c>
      <c r="L243" s="13">
        <f t="shared" si="59"/>
        <v>0.012061740101117123</v>
      </c>
      <c r="M243" s="20">
        <f t="shared" si="60"/>
        <v>1521.233371664034</v>
      </c>
      <c r="N243" s="23"/>
      <c r="T243" s="27"/>
      <c r="U243" s="27"/>
      <c r="V243" s="27"/>
    </row>
    <row r="244" spans="1:22" ht="12.75">
      <c r="A244">
        <f t="shared" si="52"/>
        <v>222</v>
      </c>
      <c r="B244">
        <f t="shared" si="49"/>
        <v>1332</v>
      </c>
      <c r="C244" s="31">
        <v>0.0021999999999999797</v>
      </c>
      <c r="D244" s="13">
        <f t="shared" si="50"/>
        <v>0.0021999999999999797</v>
      </c>
      <c r="E244" s="13">
        <f t="shared" si="53"/>
        <v>0.9637</v>
      </c>
      <c r="F244" s="13">
        <f t="shared" si="51"/>
        <v>0.2629421690551264</v>
      </c>
      <c r="G244" s="13">
        <f t="shared" si="54"/>
        <v>0.001317425086773072</v>
      </c>
      <c r="H244" s="13">
        <f t="shared" si="55"/>
        <v>0.7557590904788773</v>
      </c>
      <c r="I244" s="13">
        <f t="shared" si="56"/>
        <v>0.002127713356008365</v>
      </c>
      <c r="J244" s="13">
        <f t="shared" si="57"/>
        <v>0.002127713356008365</v>
      </c>
      <c r="K244" s="14">
        <f t="shared" si="58"/>
        <v>0.012014488083593901</v>
      </c>
      <c r="L244" s="13">
        <f t="shared" si="59"/>
        <v>0.011954721857760706</v>
      </c>
      <c r="M244" s="20">
        <f t="shared" si="60"/>
        <v>1525.537071532828</v>
      </c>
      <c r="N244" s="23"/>
      <c r="T244" s="27"/>
      <c r="U244" s="27"/>
      <c r="V244" s="27"/>
    </row>
    <row r="245" spans="1:22" ht="12.75">
      <c r="A245">
        <f t="shared" si="52"/>
        <v>223</v>
      </c>
      <c r="B245">
        <f t="shared" si="49"/>
        <v>1338</v>
      </c>
      <c r="C245" s="31">
        <v>0.0020999999999999908</v>
      </c>
      <c r="D245" s="13">
        <f t="shared" si="50"/>
        <v>0.0020999999999999908</v>
      </c>
      <c r="E245" s="13">
        <f t="shared" si="53"/>
        <v>0.9658</v>
      </c>
      <c r="F245" s="13">
        <f t="shared" si="51"/>
        <v>0.2642015645730993</v>
      </c>
      <c r="G245" s="13">
        <f t="shared" si="54"/>
        <v>0.0012593955179728833</v>
      </c>
      <c r="H245" s="13">
        <f t="shared" si="55"/>
        <v>0.7577903523785474</v>
      </c>
      <c r="I245" s="13">
        <f t="shared" si="56"/>
        <v>0.002031261899670067</v>
      </c>
      <c r="J245" s="13">
        <f t="shared" si="57"/>
        <v>0.002031261899670067</v>
      </c>
      <c r="K245" s="14">
        <f t="shared" si="58"/>
        <v>0.01146985886013698</v>
      </c>
      <c r="L245" s="13">
        <f t="shared" si="59"/>
        <v>0.011883872395795617</v>
      </c>
      <c r="M245" s="20">
        <f t="shared" si="60"/>
        <v>1529.8152655953143</v>
      </c>
      <c r="N245" s="23"/>
      <c r="T245" s="27"/>
      <c r="U245" s="27"/>
      <c r="V245" s="27"/>
    </row>
    <row r="246" spans="1:22" ht="12.75">
      <c r="A246">
        <f t="shared" si="52"/>
        <v>224</v>
      </c>
      <c r="B246">
        <f t="shared" si="49"/>
        <v>1344</v>
      </c>
      <c r="C246" s="31">
        <v>0.0021999999999999797</v>
      </c>
      <c r="D246" s="13">
        <f t="shared" si="50"/>
        <v>0.0021999999999999797</v>
      </c>
      <c r="E246" s="13">
        <f t="shared" si="53"/>
        <v>0.968</v>
      </c>
      <c r="F246" s="13">
        <f t="shared" si="51"/>
        <v>0.2655228665027733</v>
      </c>
      <c r="G246" s="13">
        <f t="shared" si="54"/>
        <v>0.0013213019296740014</v>
      </c>
      <c r="H246" s="13">
        <f t="shared" si="55"/>
        <v>0.7599186147543159</v>
      </c>
      <c r="I246" s="13">
        <f t="shared" si="56"/>
        <v>0.0021282623757684638</v>
      </c>
      <c r="J246" s="13">
        <f t="shared" si="57"/>
        <v>0.0021282623757684638</v>
      </c>
      <c r="K246" s="14">
        <f t="shared" si="58"/>
        <v>0.012017588215172592</v>
      </c>
      <c r="L246" s="13">
        <f t="shared" si="59"/>
        <v>0.011837156109748673</v>
      </c>
      <c r="M246" s="20">
        <f t="shared" si="60"/>
        <v>1534.0766417948237</v>
      </c>
      <c r="N246" s="23"/>
      <c r="T246" s="27"/>
      <c r="U246" s="27"/>
      <c r="V246" s="27"/>
    </row>
    <row r="247" spans="1:22" ht="12.75">
      <c r="A247">
        <f t="shared" si="52"/>
        <v>225</v>
      </c>
      <c r="B247">
        <f t="shared" si="49"/>
        <v>1350</v>
      </c>
      <c r="C247" s="31">
        <v>0.0020999999999999908</v>
      </c>
      <c r="D247" s="13">
        <f t="shared" si="50"/>
        <v>0.0020999999999999908</v>
      </c>
      <c r="E247" s="13">
        <f t="shared" si="53"/>
        <v>0.9701</v>
      </c>
      <c r="F247" s="13">
        <f t="shared" si="51"/>
        <v>0.26678595045162595</v>
      </c>
      <c r="G247" s="13">
        <f t="shared" si="54"/>
        <v>0.0012630839488526613</v>
      </c>
      <c r="H247" s="13">
        <f t="shared" si="55"/>
        <v>0.7619503977329795</v>
      </c>
      <c r="I247" s="13">
        <f t="shared" si="56"/>
        <v>0.0020317829786635766</v>
      </c>
      <c r="J247" s="13">
        <f t="shared" si="57"/>
        <v>0.0020317829786635766</v>
      </c>
      <c r="K247" s="14">
        <f t="shared" si="58"/>
        <v>0.01147280121952033</v>
      </c>
      <c r="L247" s="13">
        <f t="shared" si="59"/>
        <v>0.011806502312281269</v>
      </c>
      <c r="M247" s="20">
        <f t="shared" si="60"/>
        <v>1538.326982627245</v>
      </c>
      <c r="N247" s="23"/>
      <c r="T247" s="27"/>
      <c r="U247" s="27"/>
      <c r="V247" s="27"/>
    </row>
    <row r="248" spans="1:22" ht="12.75">
      <c r="A248">
        <f t="shared" si="52"/>
        <v>226</v>
      </c>
      <c r="B248">
        <f t="shared" si="49"/>
        <v>1356</v>
      </c>
      <c r="C248" s="31">
        <v>0.0020999999999999908</v>
      </c>
      <c r="D248" s="13">
        <f t="shared" si="50"/>
        <v>0.0020999999999999908</v>
      </c>
      <c r="E248" s="13">
        <f t="shared" si="53"/>
        <v>0.9722</v>
      </c>
      <c r="F248" s="13">
        <f t="shared" si="51"/>
        <v>0.2680508269103535</v>
      </c>
      <c r="G248" s="13">
        <f t="shared" si="54"/>
        <v>0.0012648764587275263</v>
      </c>
      <c r="H248" s="13">
        <f t="shared" si="55"/>
        <v>0.763982433041228</v>
      </c>
      <c r="I248" s="13">
        <f t="shared" si="56"/>
        <v>0.002032035308248581</v>
      </c>
      <c r="J248" s="13">
        <f t="shared" si="57"/>
        <v>0.002032035308248581</v>
      </c>
      <c r="K248" s="14">
        <f t="shared" si="58"/>
        <v>0.011474226040576989</v>
      </c>
      <c r="L248" s="13">
        <f t="shared" si="59"/>
        <v>0.011695506084870399</v>
      </c>
      <c r="M248" s="20">
        <f t="shared" si="60"/>
        <v>1542.5373648177983</v>
      </c>
      <c r="N248" s="23"/>
      <c r="T248" s="27"/>
      <c r="U248" s="27"/>
      <c r="V248" s="27"/>
    </row>
    <row r="249" spans="1:22" ht="12.75">
      <c r="A249">
        <f t="shared" si="52"/>
        <v>227</v>
      </c>
      <c r="B249">
        <f t="shared" si="49"/>
        <v>1362</v>
      </c>
      <c r="C249" s="31">
        <v>0.002100000000000102</v>
      </c>
      <c r="D249" s="13">
        <f t="shared" si="50"/>
        <v>0.002100000000000102</v>
      </c>
      <c r="E249" s="13">
        <f t="shared" si="53"/>
        <v>0.9743</v>
      </c>
      <c r="F249" s="13">
        <f t="shared" si="51"/>
        <v>0.2693174901263102</v>
      </c>
      <c r="G249" s="13">
        <f t="shared" si="54"/>
        <v>0.0012666632159566982</v>
      </c>
      <c r="H249" s="13">
        <f t="shared" si="55"/>
        <v>0.7660147192816243</v>
      </c>
      <c r="I249" s="13">
        <f t="shared" si="56"/>
        <v>0.0020322862403963082</v>
      </c>
      <c r="J249" s="13">
        <f t="shared" si="57"/>
        <v>0.0020322862403963082</v>
      </c>
      <c r="K249" s="14">
        <f t="shared" si="58"/>
        <v>0.011475642970771154</v>
      </c>
      <c r="L249" s="13">
        <f t="shared" si="59"/>
        <v>0.01162198222513829</v>
      </c>
      <c r="M249" s="20">
        <f t="shared" si="60"/>
        <v>1546.7212784188482</v>
      </c>
      <c r="N249" s="23"/>
      <c r="T249" s="27"/>
      <c r="U249" s="27"/>
      <c r="V249" s="27"/>
    </row>
    <row r="250" spans="1:22" ht="12.75">
      <c r="A250">
        <f t="shared" si="52"/>
        <v>228</v>
      </c>
      <c r="B250">
        <f t="shared" si="49"/>
        <v>1368</v>
      </c>
      <c r="C250" s="31">
        <v>0.0020999999999999908</v>
      </c>
      <c r="D250" s="13">
        <f t="shared" si="50"/>
        <v>0.0020999999999999908</v>
      </c>
      <c r="E250" s="13">
        <f t="shared" si="53"/>
        <v>0.9764</v>
      </c>
      <c r="F250" s="13">
        <f t="shared" si="51"/>
        <v>0.2705859343714393</v>
      </c>
      <c r="G250" s="13">
        <f t="shared" si="54"/>
        <v>0.001268444245129119</v>
      </c>
      <c r="H250" s="13">
        <f t="shared" si="55"/>
        <v>0.7680472550670308</v>
      </c>
      <c r="I250" s="13">
        <f t="shared" si="56"/>
        <v>0.0020325357854064086</v>
      </c>
      <c r="J250" s="13">
        <f t="shared" si="57"/>
        <v>0.0020325357854064086</v>
      </c>
      <c r="K250" s="14">
        <f t="shared" si="58"/>
        <v>0.011477052068261521</v>
      </c>
      <c r="L250" s="13">
        <f t="shared" si="59"/>
        <v>0.011573437323264305</v>
      </c>
      <c r="M250" s="20">
        <f t="shared" si="60"/>
        <v>1550.8877158552234</v>
      </c>
      <c r="N250" s="23"/>
      <c r="T250" s="27"/>
      <c r="U250" s="27"/>
      <c r="V250" s="27"/>
    </row>
    <row r="251" spans="1:22" ht="12.75">
      <c r="A251">
        <f t="shared" si="52"/>
        <v>229</v>
      </c>
      <c r="B251">
        <f t="shared" si="49"/>
        <v>1374</v>
      </c>
      <c r="C251" s="31">
        <v>0.0020000000000000018</v>
      </c>
      <c r="D251" s="13">
        <f t="shared" si="50"/>
        <v>0.0020000000000000018</v>
      </c>
      <c r="E251" s="13">
        <f t="shared" si="53"/>
        <v>0.9784</v>
      </c>
      <c r="F251" s="13">
        <f t="shared" si="51"/>
        <v>0.27179562712300703</v>
      </c>
      <c r="G251" s="13">
        <f t="shared" si="54"/>
        <v>0.001209692751567737</v>
      </c>
      <c r="H251" s="13">
        <f t="shared" si="55"/>
        <v>0.7699832341774501</v>
      </c>
      <c r="I251" s="13">
        <f t="shared" si="56"/>
        <v>0.001935979110419317</v>
      </c>
      <c r="J251" s="13">
        <f t="shared" si="57"/>
        <v>0.001935979110419317</v>
      </c>
      <c r="K251" s="14">
        <f t="shared" si="58"/>
        <v>0.010931828710167743</v>
      </c>
      <c r="L251" s="13">
        <f t="shared" si="59"/>
        <v>0.011450438345247747</v>
      </c>
      <c r="M251" s="20">
        <f t="shared" si="60"/>
        <v>1555.0098736595126</v>
      </c>
      <c r="N251" s="23"/>
      <c r="T251" s="27"/>
      <c r="U251" s="27"/>
      <c r="V251" s="27"/>
    </row>
    <row r="252" spans="1:22" ht="12.75">
      <c r="A252">
        <f t="shared" si="52"/>
        <v>230</v>
      </c>
      <c r="B252">
        <f t="shared" si="49"/>
        <v>1380</v>
      </c>
      <c r="C252" s="31">
        <v>0.0020000000000000018</v>
      </c>
      <c r="D252" s="13">
        <f t="shared" si="50"/>
        <v>0.0020000000000000018</v>
      </c>
      <c r="E252" s="13">
        <f t="shared" si="53"/>
        <v>0.9804</v>
      </c>
      <c r="F252" s="13">
        <f t="shared" si="51"/>
        <v>0.2730069252405685</v>
      </c>
      <c r="G252" s="13">
        <f t="shared" si="54"/>
        <v>0.0012112981175614879</v>
      </c>
      <c r="H252" s="13">
        <f t="shared" si="55"/>
        <v>0.7719194372026431</v>
      </c>
      <c r="I252" s="13">
        <f t="shared" si="56"/>
        <v>0.0019362030251930396</v>
      </c>
      <c r="J252" s="13">
        <f t="shared" si="57"/>
        <v>0.0019362030251930396</v>
      </c>
      <c r="K252" s="14">
        <f t="shared" si="58"/>
        <v>0.010933093082256698</v>
      </c>
      <c r="L252" s="13">
        <f t="shared" si="59"/>
        <v>0.011277779195569238</v>
      </c>
      <c r="M252" s="20">
        <f t="shared" si="60"/>
        <v>1559.0698741699175</v>
      </c>
      <c r="N252" s="23"/>
      <c r="T252" s="27"/>
      <c r="U252" s="27"/>
      <c r="V252" s="27"/>
    </row>
    <row r="253" spans="1:22" ht="12.75">
      <c r="A253">
        <f t="shared" si="52"/>
        <v>231</v>
      </c>
      <c r="B253">
        <f t="shared" si="49"/>
        <v>1386</v>
      </c>
      <c r="C253" s="31">
        <v>0.0020999999999999908</v>
      </c>
      <c r="D253" s="13">
        <f t="shared" si="50"/>
        <v>0.0020999999999999908</v>
      </c>
      <c r="E253" s="13">
        <f t="shared" si="53"/>
        <v>0.9825</v>
      </c>
      <c r="F253" s="13">
        <f t="shared" si="51"/>
        <v>0.27428051069262566</v>
      </c>
      <c r="G253" s="13">
        <f t="shared" si="54"/>
        <v>0.0012735854520571355</v>
      </c>
      <c r="H253" s="13">
        <f t="shared" si="55"/>
        <v>0.7739526900843611</v>
      </c>
      <c r="I253" s="13">
        <f t="shared" si="56"/>
        <v>0.002033252881717962</v>
      </c>
      <c r="J253" s="13">
        <f t="shared" si="57"/>
        <v>0.002033252881717962</v>
      </c>
      <c r="K253" s="14">
        <f t="shared" si="58"/>
        <v>0.011481101272100759</v>
      </c>
      <c r="L253" s="13">
        <f t="shared" si="59"/>
        <v>0.011254218522772402</v>
      </c>
      <c r="M253" s="20">
        <f t="shared" si="60"/>
        <v>1563.1213928381155</v>
      </c>
      <c r="N253" s="23"/>
      <c r="T253" s="27"/>
      <c r="U253" s="27"/>
      <c r="V253" s="27"/>
    </row>
    <row r="254" spans="1:22" ht="12.75">
      <c r="A254">
        <f t="shared" si="52"/>
        <v>232</v>
      </c>
      <c r="B254">
        <f t="shared" si="49"/>
        <v>1392</v>
      </c>
      <c r="C254" s="31">
        <v>0.0020000000000000018</v>
      </c>
      <c r="D254" s="13">
        <f t="shared" si="50"/>
        <v>0.0020000000000000018</v>
      </c>
      <c r="E254" s="13">
        <f t="shared" si="53"/>
        <v>0.9845</v>
      </c>
      <c r="F254" s="13">
        <f t="shared" si="51"/>
        <v>0.27549508455556715</v>
      </c>
      <c r="G254" s="13">
        <f t="shared" si="54"/>
        <v>0.0012145738629414926</v>
      </c>
      <c r="H254" s="13">
        <f t="shared" si="55"/>
        <v>0.7758893484777205</v>
      </c>
      <c r="I254" s="13">
        <f t="shared" si="56"/>
        <v>0.0019366583933594361</v>
      </c>
      <c r="J254" s="13">
        <f t="shared" si="57"/>
        <v>0.0019366583933594361</v>
      </c>
      <c r="K254" s="14">
        <f t="shared" si="58"/>
        <v>0.01093566439450295</v>
      </c>
      <c r="L254" s="13">
        <f t="shared" si="59"/>
        <v>0.011238939959615552</v>
      </c>
      <c r="M254" s="20">
        <f t="shared" si="60"/>
        <v>1567.1674112235771</v>
      </c>
      <c r="N254" s="23"/>
      <c r="T254" s="27"/>
      <c r="U254" s="27"/>
      <c r="V254" s="27"/>
    </row>
    <row r="255" spans="1:22" ht="12.75">
      <c r="A255">
        <f t="shared" si="52"/>
        <v>233</v>
      </c>
      <c r="B255">
        <f t="shared" si="49"/>
        <v>1398</v>
      </c>
      <c r="C255" s="31">
        <v>0.0020000000000000018</v>
      </c>
      <c r="D255" s="13">
        <f t="shared" si="50"/>
        <v>0.0020000000000000018</v>
      </c>
      <c r="E255" s="13">
        <f t="shared" si="53"/>
        <v>0.9865</v>
      </c>
      <c r="F255" s="13">
        <f t="shared" si="51"/>
        <v>0.27671124894234583</v>
      </c>
      <c r="G255" s="13">
        <f t="shared" si="54"/>
        <v>0.0012161643867786842</v>
      </c>
      <c r="H255" s="13">
        <f t="shared" si="55"/>
        <v>0.7778262272346839</v>
      </c>
      <c r="I255" s="13">
        <f t="shared" si="56"/>
        <v>0.001936878756963356</v>
      </c>
      <c r="J255" s="13">
        <f t="shared" si="57"/>
        <v>0.001936878756963356</v>
      </c>
      <c r="K255" s="14">
        <f t="shared" si="58"/>
        <v>0.010936908714319751</v>
      </c>
      <c r="L255" s="13">
        <f t="shared" si="59"/>
        <v>0.011138055491214152</v>
      </c>
      <c r="M255" s="20">
        <f t="shared" si="60"/>
        <v>1571.1771112004142</v>
      </c>
      <c r="N255" s="23"/>
      <c r="T255" s="27"/>
      <c r="U255" s="27"/>
      <c r="V255" s="27"/>
    </row>
    <row r="256" spans="1:22" ht="12.75">
      <c r="A256">
        <f t="shared" si="52"/>
        <v>234</v>
      </c>
      <c r="B256">
        <f t="shared" si="49"/>
        <v>1404</v>
      </c>
      <c r="C256" s="31">
        <v>0.0018999999999999018</v>
      </c>
      <c r="D256" s="13">
        <f t="shared" si="50"/>
        <v>0.0018999999999999018</v>
      </c>
      <c r="E256" s="13">
        <f t="shared" si="53"/>
        <v>0.9884</v>
      </c>
      <c r="F256" s="13">
        <f t="shared" si="51"/>
        <v>0.277868073936287</v>
      </c>
      <c r="G256" s="13">
        <f t="shared" si="54"/>
        <v>0.0011568249939411523</v>
      </c>
      <c r="H256" s="13">
        <f t="shared" si="55"/>
        <v>0.7796664651199192</v>
      </c>
      <c r="I256" s="13">
        <f t="shared" si="56"/>
        <v>0.0018402378852353518</v>
      </c>
      <c r="J256" s="13">
        <f t="shared" si="57"/>
        <v>0.0018402378852353518</v>
      </c>
      <c r="K256" s="14">
        <f t="shared" si="58"/>
        <v>0.010391209925295622</v>
      </c>
      <c r="L256" s="13">
        <f t="shared" si="59"/>
        <v>0.010980056767411997</v>
      </c>
      <c r="M256" s="20">
        <f t="shared" si="60"/>
        <v>1575.1299316366824</v>
      </c>
      <c r="N256" s="23"/>
      <c r="T256" s="27"/>
      <c r="U256" s="27"/>
      <c r="V256" s="27"/>
    </row>
    <row r="257" spans="1:22" ht="12.75">
      <c r="A257">
        <f t="shared" si="52"/>
        <v>235</v>
      </c>
      <c r="B257">
        <f t="shared" si="49"/>
        <v>1410</v>
      </c>
      <c r="C257" s="31">
        <v>0.0020000000000000018</v>
      </c>
      <c r="D257" s="13">
        <f t="shared" si="50"/>
        <v>0.0020000000000000018</v>
      </c>
      <c r="E257" s="13">
        <f t="shared" si="53"/>
        <v>0.9904</v>
      </c>
      <c r="F257" s="13">
        <f t="shared" si="51"/>
        <v>0.2790873259802741</v>
      </c>
      <c r="G257" s="13">
        <f t="shared" si="54"/>
        <v>0.0012192520439870957</v>
      </c>
      <c r="H257" s="13">
        <f t="shared" si="55"/>
        <v>0.7816037702913381</v>
      </c>
      <c r="I257" s="13">
        <f t="shared" si="56"/>
        <v>0.0019373051714188794</v>
      </c>
      <c r="J257" s="13">
        <f t="shared" si="57"/>
        <v>0.0019373051714188794</v>
      </c>
      <c r="K257" s="14">
        <f t="shared" si="58"/>
        <v>0.01093931653461194</v>
      </c>
      <c r="L257" s="13">
        <f t="shared" si="59"/>
        <v>0.010875125588259258</v>
      </c>
      <c r="M257" s="20">
        <f t="shared" si="60"/>
        <v>1579.0449768484557</v>
      </c>
      <c r="N257" s="23"/>
      <c r="T257" s="27"/>
      <c r="U257" s="27"/>
      <c r="V257" s="27"/>
    </row>
    <row r="258" spans="1:22" ht="12.75">
      <c r="A258">
        <f t="shared" si="52"/>
        <v>236</v>
      </c>
      <c r="B258">
        <f t="shared" si="49"/>
        <v>1416</v>
      </c>
      <c r="C258" s="31">
        <v>0.0020000000000000018</v>
      </c>
      <c r="D258" s="13">
        <f t="shared" si="50"/>
        <v>0.0020000000000000018</v>
      </c>
      <c r="E258" s="13">
        <f t="shared" si="53"/>
        <v>0.9924</v>
      </c>
      <c r="F258" s="13">
        <f t="shared" si="51"/>
        <v>0.2803081543661255</v>
      </c>
      <c r="G258" s="13">
        <f t="shared" si="54"/>
        <v>0.0012208283858514135</v>
      </c>
      <c r="H258" s="13">
        <f t="shared" si="55"/>
        <v>0.7835412924627079</v>
      </c>
      <c r="I258" s="13">
        <f t="shared" si="56"/>
        <v>0.0019375221713697766</v>
      </c>
      <c r="J258" s="13">
        <f t="shared" si="57"/>
        <v>0.0019375221713697766</v>
      </c>
      <c r="K258" s="14">
        <f t="shared" si="58"/>
        <v>0.01094054186100134</v>
      </c>
      <c r="L258" s="13">
        <f t="shared" si="59"/>
        <v>0.010896726791441718</v>
      </c>
      <c r="M258" s="20">
        <f t="shared" si="60"/>
        <v>1582.9677984933746</v>
      </c>
      <c r="N258" s="23"/>
      <c r="T258" s="27"/>
      <c r="U258" s="27"/>
      <c r="V258" s="27"/>
    </row>
    <row r="259" spans="1:22" ht="12.75">
      <c r="A259">
        <f t="shared" si="52"/>
        <v>237</v>
      </c>
      <c r="B259">
        <f t="shared" si="49"/>
        <v>1422</v>
      </c>
      <c r="C259" s="31">
        <v>0.0019000000000000128</v>
      </c>
      <c r="D259" s="13">
        <f t="shared" si="50"/>
        <v>0.0019000000000000128</v>
      </c>
      <c r="E259" s="13">
        <f t="shared" si="53"/>
        <v>0.9943</v>
      </c>
      <c r="F259" s="13">
        <f t="shared" si="51"/>
        <v>0.2814693970752953</v>
      </c>
      <c r="G259" s="13">
        <f t="shared" si="54"/>
        <v>0.0011612427091697852</v>
      </c>
      <c r="H259" s="13">
        <f t="shared" si="55"/>
        <v>0.7853821384972548</v>
      </c>
      <c r="I259" s="13">
        <f t="shared" si="56"/>
        <v>0.001840846034546928</v>
      </c>
      <c r="J259" s="13">
        <f t="shared" si="57"/>
        <v>0.001840846034546928</v>
      </c>
      <c r="K259" s="14">
        <f t="shared" si="58"/>
        <v>0.010394643941741654</v>
      </c>
      <c r="L259" s="13">
        <f t="shared" si="59"/>
        <v>0.010820348828084978</v>
      </c>
      <c r="M259" s="20">
        <f t="shared" si="60"/>
        <v>1586.8631240714851</v>
      </c>
      <c r="N259" s="23"/>
      <c r="T259" s="27"/>
      <c r="U259" s="27"/>
      <c r="V259" s="27"/>
    </row>
    <row r="260" spans="1:22" ht="12.75">
      <c r="A260">
        <f t="shared" si="52"/>
        <v>238</v>
      </c>
      <c r="B260">
        <f t="shared" si="49"/>
        <v>1428</v>
      </c>
      <c r="C260" s="31">
        <v>0.0019000000000000128</v>
      </c>
      <c r="D260" s="13">
        <f t="shared" si="50"/>
        <v>0.0019000000000000128</v>
      </c>
      <c r="E260" s="13">
        <f t="shared" si="53"/>
        <v>0.9962</v>
      </c>
      <c r="F260" s="13">
        <f t="shared" si="51"/>
        <v>0.2826320540557776</v>
      </c>
      <c r="G260" s="13">
        <f t="shared" si="54"/>
        <v>0.0011626569804823461</v>
      </c>
      <c r="H260" s="13">
        <f t="shared" si="55"/>
        <v>0.7872231784013961</v>
      </c>
      <c r="I260" s="13">
        <f t="shared" si="56"/>
        <v>0.0018410399041413061</v>
      </c>
      <c r="J260" s="13">
        <f t="shared" si="57"/>
        <v>0.0018410399041413061</v>
      </c>
      <c r="K260" s="14">
        <f t="shared" si="58"/>
        <v>0.01039573865871791</v>
      </c>
      <c r="L260" s="13">
        <f t="shared" si="59"/>
        <v>0.010678629652133245</v>
      </c>
      <c r="M260" s="20">
        <f t="shared" si="60"/>
        <v>1590.707430746253</v>
      </c>
      <c r="N260" s="23"/>
      <c r="T260" s="27"/>
      <c r="U260" s="27"/>
      <c r="V260" s="27"/>
    </row>
    <row r="261" spans="1:22" ht="12.75">
      <c r="A261">
        <f t="shared" si="52"/>
        <v>239</v>
      </c>
      <c r="B261">
        <f t="shared" si="49"/>
        <v>1434</v>
      </c>
      <c r="C261" s="31">
        <v>0.0019000000000000128</v>
      </c>
      <c r="D261" s="13">
        <f t="shared" si="50"/>
        <v>0.0019000000000000128</v>
      </c>
      <c r="E261" s="13">
        <f t="shared" si="53"/>
        <v>0.9981</v>
      </c>
      <c r="F261" s="13">
        <f t="shared" si="51"/>
        <v>0.2837961212502508</v>
      </c>
      <c r="G261" s="13">
        <f t="shared" si="54"/>
        <v>0.0011640671944731507</v>
      </c>
      <c r="H261" s="13">
        <f t="shared" si="55"/>
        <v>0.7890644112236168</v>
      </c>
      <c r="I261" s="13">
        <f t="shared" si="56"/>
        <v>0.0018412328222207064</v>
      </c>
      <c r="J261" s="13">
        <f t="shared" si="57"/>
        <v>0.0018412328222207064</v>
      </c>
      <c r="K261" s="14">
        <f t="shared" si="58"/>
        <v>0.010396828002806257</v>
      </c>
      <c r="L261" s="13">
        <f t="shared" si="59"/>
        <v>0.010584514211676192</v>
      </c>
      <c r="M261" s="20">
        <f t="shared" si="60"/>
        <v>1594.5178558624566</v>
      </c>
      <c r="N261" s="23"/>
      <c r="T261" s="27"/>
      <c r="U261" s="27"/>
      <c r="V261" s="27"/>
    </row>
    <row r="262" spans="1:22" ht="12.75">
      <c r="A262">
        <f t="shared" si="52"/>
        <v>240</v>
      </c>
      <c r="B262">
        <f t="shared" si="49"/>
        <v>1440</v>
      </c>
      <c r="C262" s="31">
        <v>0.0019000000000000128</v>
      </c>
      <c r="D262" s="13">
        <f t="shared" si="50"/>
        <v>0.0019000000000000128</v>
      </c>
      <c r="E262" s="13">
        <f t="shared" si="53"/>
        <v>1</v>
      </c>
      <c r="F262" s="13">
        <f t="shared" si="51"/>
        <v>0.28496159461689813</v>
      </c>
      <c r="G262" s="13">
        <f t="shared" si="54"/>
        <v>0.0011654733666473516</v>
      </c>
      <c r="H262" s="13">
        <f t="shared" si="55"/>
        <v>0.7909058360186182</v>
      </c>
      <c r="I262" s="13">
        <f t="shared" si="56"/>
        <v>0.0018414247950013785</v>
      </c>
      <c r="J262" s="13">
        <f t="shared" si="57"/>
        <v>0.0018414247950013785</v>
      </c>
      <c r="K262" s="14">
        <f t="shared" si="58"/>
        <v>0.010397912009107784</v>
      </c>
      <c r="L262" s="13">
        <f t="shared" si="59"/>
        <v>0.010522132809769802</v>
      </c>
      <c r="M262" s="20">
        <f>+L262*$B$6*60+M261</f>
        <v>1598.3058236739737</v>
      </c>
      <c r="N262" s="23"/>
      <c r="T262" s="27"/>
      <c r="U262" s="27"/>
      <c r="V262" s="27"/>
    </row>
    <row r="263" ht="12.75">
      <c r="M263" s="13" t="e">
        <f>+M262/W263</f>
        <v>#DIV/0!</v>
      </c>
    </row>
    <row r="264" spans="12:13" ht="12.75">
      <c r="L264" s="27">
        <f>+MAX(L22:L262)</f>
        <v>0.10029422233020732</v>
      </c>
      <c r="M264" s="13" t="e">
        <f>1/M263</f>
        <v>#DIV/0!</v>
      </c>
    </row>
    <row r="266" ht="12.75">
      <c r="L266" s="27"/>
    </row>
  </sheetData>
  <sheetProtection/>
  <mergeCells count="2">
    <mergeCell ref="F18:G18"/>
    <mergeCell ref="H18:I18"/>
  </mergeCells>
  <printOptions gridLines="1"/>
  <pageMargins left="0.75" right="0.75" top="1" bottom="1" header="0.5" footer="0.5"/>
  <pageSetup fitToHeight="5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3"/>
  <sheetViews>
    <sheetView zoomScalePageLayoutView="0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N9" sqref="N9:N11"/>
    </sheetView>
  </sheetViews>
  <sheetFormatPr defaultColWidth="9.140625" defaultRowHeight="12.75"/>
  <cols>
    <col min="1" max="1" width="10.421875" style="0" customWidth="1"/>
    <col min="3" max="3" width="12.421875" style="0" customWidth="1"/>
    <col min="9" max="9" width="11.8515625" style="0" customWidth="1"/>
    <col min="10" max="10" width="10.28125" style="0" bestFit="1" customWidth="1"/>
    <col min="13" max="13" width="10.28125" style="20" bestFit="1" customWidth="1"/>
    <col min="14" max="14" width="9.28125" style="20" bestFit="1" customWidth="1"/>
    <col min="15" max="15" width="9.140625" style="23" customWidth="1"/>
    <col min="16" max="16" width="10.28125" style="20" bestFit="1" customWidth="1"/>
  </cols>
  <sheetData>
    <row r="1" ht="12.75">
      <c r="A1" s="43" t="s">
        <v>138</v>
      </c>
    </row>
    <row r="2" spans="1:3" ht="12.75">
      <c r="A2" s="41" t="s">
        <v>135</v>
      </c>
      <c r="B2" s="41"/>
      <c r="C2" s="41"/>
    </row>
    <row r="4" spans="1:3" ht="12.75">
      <c r="A4" t="s">
        <v>0</v>
      </c>
      <c r="B4" s="41">
        <f>'Water Quality - Post'!B4</f>
        <v>0.56</v>
      </c>
      <c r="C4" t="s">
        <v>1</v>
      </c>
    </row>
    <row r="5" spans="1:3" ht="12.75">
      <c r="A5" t="s">
        <v>2</v>
      </c>
      <c r="B5">
        <f>precipitation!C6</f>
        <v>3</v>
      </c>
      <c r="C5" t="s">
        <v>3</v>
      </c>
    </row>
    <row r="6" spans="1:3" ht="12.75">
      <c r="A6" t="s">
        <v>139</v>
      </c>
      <c r="B6">
        <v>6</v>
      </c>
      <c r="C6" t="s">
        <v>10</v>
      </c>
    </row>
    <row r="7" spans="1:3" ht="12.75">
      <c r="A7" t="s">
        <v>42</v>
      </c>
      <c r="B7" s="41">
        <f>'Water Quality - Post'!B7</f>
        <v>15</v>
      </c>
      <c r="C7" t="s">
        <v>43</v>
      </c>
    </row>
    <row r="8" spans="1:13" ht="13.5" thickBot="1">
      <c r="A8" t="s">
        <v>41</v>
      </c>
      <c r="B8">
        <f>+B6/(2*B7+B6)</f>
        <v>0.16666666666666666</v>
      </c>
      <c r="C8" t="s">
        <v>44</v>
      </c>
      <c r="M8" s="13"/>
    </row>
    <row r="9" spans="1:14" ht="12.75">
      <c r="A9" s="1" t="s">
        <v>4</v>
      </c>
      <c r="B9" s="2"/>
      <c r="C9" s="3"/>
      <c r="E9" s="1" t="s">
        <v>11</v>
      </c>
      <c r="F9" s="2"/>
      <c r="G9" s="3"/>
      <c r="I9" t="s">
        <v>104</v>
      </c>
      <c r="J9" s="27">
        <f>+MAX(L21:L261)</f>
        <v>0.3440161694398712</v>
      </c>
      <c r="K9" s="14" t="s">
        <v>105</v>
      </c>
      <c r="M9" s="13"/>
      <c r="N9" s="38"/>
    </row>
    <row r="10" spans="1:20" ht="12.75">
      <c r="A10" s="4" t="s">
        <v>5</v>
      </c>
      <c r="B10" s="42">
        <f>'Water Quality - Post'!B10</f>
        <v>0</v>
      </c>
      <c r="C10" s="6" t="s">
        <v>1</v>
      </c>
      <c r="E10" s="4" t="s">
        <v>5</v>
      </c>
      <c r="F10" s="42">
        <f>'Water Quality - Post'!F10</f>
        <v>0.56</v>
      </c>
      <c r="G10" s="6" t="s">
        <v>1</v>
      </c>
      <c r="I10" t="s">
        <v>128</v>
      </c>
      <c r="J10" s="34">
        <f>+M261</f>
        <v>5598.208668834736</v>
      </c>
      <c r="K10" t="s">
        <v>129</v>
      </c>
      <c r="T10" s="37">
        <f>J10*1/(12*60*60)*(2/3)</f>
        <v>0.0863921090869558</v>
      </c>
    </row>
    <row r="11" spans="1:20" ht="12.75">
      <c r="A11" s="4" t="s">
        <v>6</v>
      </c>
      <c r="B11" s="42">
        <f>'Water Quality - Post'!B11</f>
        <v>89</v>
      </c>
      <c r="C11" s="6"/>
      <c r="E11" s="4" t="s">
        <v>6</v>
      </c>
      <c r="F11" s="42">
        <f>'Water Quality - Post'!F11</f>
        <v>98</v>
      </c>
      <c r="G11" s="6"/>
      <c r="J11" s="34"/>
      <c r="T11" s="37">
        <f>J10*1/(24*3600)*0.5</f>
        <v>0.03239704090760843</v>
      </c>
    </row>
    <row r="12" spans="1:7" ht="12.75">
      <c r="A12" s="4" t="s">
        <v>7</v>
      </c>
      <c r="B12" s="5">
        <f>+(1000/B11)-10</f>
        <v>1.235955056179776</v>
      </c>
      <c r="C12" s="6"/>
      <c r="E12" s="4" t="s">
        <v>7</v>
      </c>
      <c r="F12" s="5">
        <f>+(1000/F11)-10</f>
        <v>0.204081632653061</v>
      </c>
      <c r="G12" s="6"/>
    </row>
    <row r="13" spans="1:7" ht="13.5" thickBot="1">
      <c r="A13" s="7" t="s">
        <v>8</v>
      </c>
      <c r="B13" s="8">
        <f>+B12*0.2</f>
        <v>0.24719101123595522</v>
      </c>
      <c r="C13" s="9"/>
      <c r="E13" s="7" t="s">
        <v>8</v>
      </c>
      <c r="F13" s="8">
        <f>+F12*0.2</f>
        <v>0.04081632653061221</v>
      </c>
      <c r="G13" s="9"/>
    </row>
    <row r="16" spans="1:12" ht="12.75">
      <c r="A16" s="10" t="s">
        <v>12</v>
      </c>
      <c r="B16" s="10" t="s">
        <v>15</v>
      </c>
      <c r="C16" s="10" t="s">
        <v>17</v>
      </c>
      <c r="D16" s="10" t="s">
        <v>20</v>
      </c>
      <c r="E16" s="10" t="s">
        <v>23</v>
      </c>
      <c r="F16" s="10" t="s">
        <v>25</v>
      </c>
      <c r="G16" s="10" t="s">
        <v>29</v>
      </c>
      <c r="H16" s="10" t="s">
        <v>30</v>
      </c>
      <c r="I16" s="10" t="s">
        <v>32</v>
      </c>
      <c r="J16" s="10" t="s">
        <v>33</v>
      </c>
      <c r="K16" s="10" t="s">
        <v>35</v>
      </c>
      <c r="L16" s="10" t="s">
        <v>39</v>
      </c>
    </row>
    <row r="17" spans="1:13" ht="12.75">
      <c r="A17" s="11" t="s">
        <v>13</v>
      </c>
      <c r="B17" s="11" t="s">
        <v>13</v>
      </c>
      <c r="C17" s="11" t="s">
        <v>18</v>
      </c>
      <c r="D17" s="11" t="s">
        <v>21</v>
      </c>
      <c r="E17" s="11" t="s">
        <v>24</v>
      </c>
      <c r="F17" s="46" t="s">
        <v>26</v>
      </c>
      <c r="G17" s="46"/>
      <c r="H17" s="46" t="s">
        <v>31</v>
      </c>
      <c r="I17" s="46"/>
      <c r="J17" s="11" t="s">
        <v>34</v>
      </c>
      <c r="K17" s="11" t="s">
        <v>36</v>
      </c>
      <c r="L17" s="11" t="s">
        <v>40</v>
      </c>
      <c r="M17" s="21" t="s">
        <v>34</v>
      </c>
    </row>
    <row r="18" spans="1:13" ht="12.75">
      <c r="A18" s="11" t="s">
        <v>14</v>
      </c>
      <c r="B18" s="11" t="s">
        <v>16</v>
      </c>
      <c r="C18" s="11" t="s">
        <v>19</v>
      </c>
      <c r="D18" s="11" t="s">
        <v>18</v>
      </c>
      <c r="E18" s="11" t="s">
        <v>18</v>
      </c>
      <c r="F18" s="11" t="s">
        <v>24</v>
      </c>
      <c r="G18" s="11" t="s">
        <v>28</v>
      </c>
      <c r="H18" s="11" t="s">
        <v>24</v>
      </c>
      <c r="I18" s="11" t="s">
        <v>28</v>
      </c>
      <c r="J18" s="11" t="s">
        <v>27</v>
      </c>
      <c r="K18" s="11" t="s">
        <v>37</v>
      </c>
      <c r="L18" s="11" t="s">
        <v>37</v>
      </c>
      <c r="M18" s="21" t="s">
        <v>27</v>
      </c>
    </row>
    <row r="19" spans="1:13" ht="12.75">
      <c r="A19" s="11"/>
      <c r="B19" s="11"/>
      <c r="C19" s="11"/>
      <c r="D19" s="11" t="s">
        <v>22</v>
      </c>
      <c r="E19" s="11" t="s">
        <v>22</v>
      </c>
      <c r="F19" s="11" t="s">
        <v>27</v>
      </c>
      <c r="G19" s="11" t="s">
        <v>27</v>
      </c>
      <c r="H19" s="11" t="s">
        <v>27</v>
      </c>
      <c r="I19" s="11" t="s">
        <v>27</v>
      </c>
      <c r="J19" s="11" t="s">
        <v>22</v>
      </c>
      <c r="K19" s="11" t="s">
        <v>38</v>
      </c>
      <c r="L19" s="11" t="s">
        <v>38</v>
      </c>
      <c r="M19" s="21" t="s">
        <v>90</v>
      </c>
    </row>
    <row r="20" spans="1:12" ht="12.75">
      <c r="A20" s="11"/>
      <c r="B20" s="11"/>
      <c r="C20" s="11"/>
      <c r="D20" s="11"/>
      <c r="E20" s="11"/>
      <c r="F20" s="11" t="s">
        <v>22</v>
      </c>
      <c r="G20" s="11" t="s">
        <v>22</v>
      </c>
      <c r="H20" s="11" t="s">
        <v>22</v>
      </c>
      <c r="I20" s="11" t="s">
        <v>22</v>
      </c>
      <c r="J20" s="11"/>
      <c r="K20" s="11"/>
      <c r="L20" s="11"/>
    </row>
    <row r="21" spans="1:14" ht="12.75">
      <c r="A21">
        <v>0</v>
      </c>
      <c r="B21">
        <v>0</v>
      </c>
      <c r="C21" s="26"/>
      <c r="D21" s="13">
        <f>+C21*$B$5</f>
        <v>0</v>
      </c>
      <c r="E21" s="13">
        <f>+D21</f>
        <v>0</v>
      </c>
      <c r="F21" s="13">
        <f>IF(E21&lt;$B$13,0,((E21-$B$13)^2)/(E21+0.8*$B$12))</f>
        <v>0</v>
      </c>
      <c r="G21" s="13">
        <f>+F21</f>
        <v>0</v>
      </c>
      <c r="H21" s="13">
        <f>+IF(E21&lt;$F$13,0,((E21-$F$13)^2)/(E21+0.8*$F$12))</f>
        <v>0</v>
      </c>
      <c r="I21" s="13">
        <f>+H21</f>
        <v>0</v>
      </c>
      <c r="J21" s="13">
        <f>+($B$10/$B$4)*G21+(($F$10/$B$4)*I21)</f>
        <v>0</v>
      </c>
      <c r="K21" s="14">
        <f>+(60.5*J21*$B$4)/$B$6</f>
        <v>0</v>
      </c>
      <c r="L21" s="13">
        <f aca="true" t="shared" si="0" ref="L21:L84">+L20+($B$8*((K20+K21)-(2*L20)))</f>
        <v>0</v>
      </c>
      <c r="M21" s="20">
        <f>+L21*B21*60</f>
        <v>0</v>
      </c>
      <c r="N21" s="45"/>
    </row>
    <row r="22" spans="1:14" ht="12.75">
      <c r="A22">
        <f>+A21+1</f>
        <v>1</v>
      </c>
      <c r="B22">
        <f>+(A22)*$B$6</f>
        <v>6</v>
      </c>
      <c r="C22" s="26">
        <v>0.0022</v>
      </c>
      <c r="D22" s="13">
        <f>+C22*$B$5</f>
        <v>0.0066</v>
      </c>
      <c r="E22" s="13">
        <f>+D22+E21</f>
        <v>0.0066</v>
      </c>
      <c r="F22" s="13">
        <f>IF(E22&lt;$B$13,0,((E22-$B$13)^2)/(E22+0.8*$B$12))</f>
        <v>0</v>
      </c>
      <c r="G22" s="13">
        <f>+F22-F21</f>
        <v>0</v>
      </c>
      <c r="H22" s="13">
        <f aca="true" t="shared" si="1" ref="H22:H85">+IF(E22&lt;$F$13,0,((E22-$F$13)^2)/(E22+0.8*$F$12))</f>
        <v>0</v>
      </c>
      <c r="I22" s="13">
        <f>+H22-H21</f>
        <v>0</v>
      </c>
      <c r="J22" s="13">
        <f>+($B$10/$B$4)*G22+(($F$10/$B$4)*I22)</f>
        <v>0</v>
      </c>
      <c r="K22" s="14">
        <f>+(60.5*J22*$B$4)/$B$6</f>
        <v>0</v>
      </c>
      <c r="L22" s="13">
        <f t="shared" si="0"/>
        <v>0</v>
      </c>
      <c r="M22" s="20">
        <f>+L22*$B$6*60+M21</f>
        <v>0</v>
      </c>
      <c r="N22" s="23"/>
    </row>
    <row r="23" spans="1:14" ht="12.75">
      <c r="A23">
        <f aca="true" t="shared" si="2" ref="A23:A86">+A22+1</f>
        <v>2</v>
      </c>
      <c r="B23">
        <f aca="true" t="shared" si="3" ref="B23:B86">+(A23)*$B$6</f>
        <v>12</v>
      </c>
      <c r="C23" s="26">
        <v>0.0021</v>
      </c>
      <c r="D23" s="13">
        <f aca="true" t="shared" si="4" ref="D23:D86">+C23*$B$5</f>
        <v>0.0063</v>
      </c>
      <c r="E23" s="13">
        <f aca="true" t="shared" si="5" ref="E23:E86">+D23+E22</f>
        <v>0.0129</v>
      </c>
      <c r="F23" s="13">
        <f aca="true" t="shared" si="6" ref="F23:F86">IF(E23&lt;$B$13,0,((E23-$B$13)^2)/(E23+0.8*$B$12))</f>
        <v>0</v>
      </c>
      <c r="G23" s="13">
        <f aca="true" t="shared" si="7" ref="G23:G86">+F23-F22</f>
        <v>0</v>
      </c>
      <c r="H23" s="13">
        <f t="shared" si="1"/>
        <v>0</v>
      </c>
      <c r="I23" s="13">
        <f aca="true" t="shared" si="8" ref="I23:I86">+H23-H22</f>
        <v>0</v>
      </c>
      <c r="J23" s="13">
        <f aca="true" t="shared" si="9" ref="J23:J86">+($B$10/$B$4)*G23+(($F$10/$B$4)*I23)</f>
        <v>0</v>
      </c>
      <c r="K23" s="14">
        <f aca="true" t="shared" si="10" ref="K23:K86">+(60.5*J23*$B$4)/$B$6</f>
        <v>0</v>
      </c>
      <c r="L23" s="13">
        <f>+L22+($B$8*((K22+K23)-(2*L22)))</f>
        <v>0</v>
      </c>
      <c r="M23" s="20">
        <f aca="true" t="shared" si="11" ref="M23:M86">+L23*$B$6*60+M22</f>
        <v>0</v>
      </c>
      <c r="N23" s="23"/>
    </row>
    <row r="24" spans="1:14" ht="12.75">
      <c r="A24">
        <f t="shared" si="2"/>
        <v>3</v>
      </c>
      <c r="B24">
        <f t="shared" si="3"/>
        <v>18</v>
      </c>
      <c r="C24" s="26">
        <v>0.002</v>
      </c>
      <c r="D24" s="13">
        <f t="shared" si="4"/>
        <v>0.006</v>
      </c>
      <c r="E24" s="13">
        <f t="shared" si="5"/>
        <v>0.0189</v>
      </c>
      <c r="F24" s="13">
        <f t="shared" si="6"/>
        <v>0</v>
      </c>
      <c r="G24" s="13">
        <f t="shared" si="7"/>
        <v>0</v>
      </c>
      <c r="H24" s="13">
        <f t="shared" si="1"/>
        <v>0</v>
      </c>
      <c r="I24" s="13">
        <f t="shared" si="8"/>
        <v>0</v>
      </c>
      <c r="J24" s="13">
        <f t="shared" si="9"/>
        <v>0</v>
      </c>
      <c r="K24" s="14">
        <f t="shared" si="10"/>
        <v>0</v>
      </c>
      <c r="L24" s="13">
        <f t="shared" si="0"/>
        <v>0</v>
      </c>
      <c r="M24" s="20">
        <f t="shared" si="11"/>
        <v>0</v>
      </c>
      <c r="N24" s="23"/>
    </row>
    <row r="25" spans="1:14" ht="12.75">
      <c r="A25">
        <f t="shared" si="2"/>
        <v>4</v>
      </c>
      <c r="B25">
        <f t="shared" si="3"/>
        <v>24</v>
      </c>
      <c r="C25" s="26">
        <v>0.0019000000000000006</v>
      </c>
      <c r="D25" s="13">
        <f t="shared" si="4"/>
        <v>0.005700000000000002</v>
      </c>
      <c r="E25" s="13">
        <f t="shared" si="5"/>
        <v>0.024600000000000004</v>
      </c>
      <c r="F25" s="13">
        <f t="shared" si="6"/>
        <v>0</v>
      </c>
      <c r="G25" s="13">
        <f t="shared" si="7"/>
        <v>0</v>
      </c>
      <c r="H25" s="13">
        <f t="shared" si="1"/>
        <v>0</v>
      </c>
      <c r="I25" s="13">
        <f t="shared" si="8"/>
        <v>0</v>
      </c>
      <c r="J25" s="13">
        <f t="shared" si="9"/>
        <v>0</v>
      </c>
      <c r="K25" s="14">
        <f t="shared" si="10"/>
        <v>0</v>
      </c>
      <c r="L25" s="13">
        <f t="shared" si="0"/>
        <v>0</v>
      </c>
      <c r="M25" s="20">
        <f t="shared" si="11"/>
        <v>0</v>
      </c>
      <c r="N25" s="23"/>
    </row>
    <row r="26" spans="1:14" ht="12.75">
      <c r="A26">
        <f t="shared" si="2"/>
        <v>5</v>
      </c>
      <c r="B26">
        <f t="shared" si="3"/>
        <v>30</v>
      </c>
      <c r="C26" s="26">
        <v>0.0017999999999999995</v>
      </c>
      <c r="D26" s="13">
        <f t="shared" si="4"/>
        <v>0.0053999999999999986</v>
      </c>
      <c r="E26" s="13">
        <f t="shared" si="5"/>
        <v>0.030000000000000002</v>
      </c>
      <c r="F26" s="13">
        <f t="shared" si="6"/>
        <v>0</v>
      </c>
      <c r="G26" s="13">
        <f t="shared" si="7"/>
        <v>0</v>
      </c>
      <c r="H26" s="13">
        <f t="shared" si="1"/>
        <v>0</v>
      </c>
      <c r="I26" s="13">
        <f t="shared" si="8"/>
        <v>0</v>
      </c>
      <c r="J26" s="13">
        <f t="shared" si="9"/>
        <v>0</v>
      </c>
      <c r="K26" s="14">
        <f t="shared" si="10"/>
        <v>0</v>
      </c>
      <c r="L26" s="13">
        <f t="shared" si="0"/>
        <v>0</v>
      </c>
      <c r="M26" s="20">
        <f t="shared" si="11"/>
        <v>0</v>
      </c>
      <c r="N26" s="23"/>
    </row>
    <row r="27" spans="1:14" ht="12.75">
      <c r="A27">
        <f t="shared" si="2"/>
        <v>6</v>
      </c>
      <c r="B27">
        <f t="shared" si="3"/>
        <v>36</v>
      </c>
      <c r="C27" s="26">
        <v>0.0017999999999999995</v>
      </c>
      <c r="D27" s="13">
        <f t="shared" si="4"/>
        <v>0.0053999999999999986</v>
      </c>
      <c r="E27" s="13">
        <f t="shared" si="5"/>
        <v>0.0354</v>
      </c>
      <c r="F27" s="13">
        <f t="shared" si="6"/>
        <v>0</v>
      </c>
      <c r="G27" s="13">
        <f t="shared" si="7"/>
        <v>0</v>
      </c>
      <c r="H27" s="13">
        <f t="shared" si="1"/>
        <v>0</v>
      </c>
      <c r="I27" s="13">
        <f t="shared" si="8"/>
        <v>0</v>
      </c>
      <c r="J27" s="13">
        <f t="shared" si="9"/>
        <v>0</v>
      </c>
      <c r="K27" s="14">
        <f t="shared" si="10"/>
        <v>0</v>
      </c>
      <c r="L27" s="13">
        <f t="shared" si="0"/>
        <v>0</v>
      </c>
      <c r="M27" s="20">
        <f t="shared" si="11"/>
        <v>0</v>
      </c>
      <c r="N27" s="23"/>
    </row>
    <row r="28" spans="1:14" ht="12.75">
      <c r="A28">
        <f t="shared" si="2"/>
        <v>7</v>
      </c>
      <c r="B28">
        <f t="shared" si="3"/>
        <v>42</v>
      </c>
      <c r="C28" s="26">
        <v>0.0019000000000000006</v>
      </c>
      <c r="D28" s="13">
        <f t="shared" si="4"/>
        <v>0.005700000000000002</v>
      </c>
      <c r="E28" s="13">
        <f t="shared" si="5"/>
        <v>0.041100000000000005</v>
      </c>
      <c r="F28" s="13">
        <f t="shared" si="6"/>
        <v>0</v>
      </c>
      <c r="G28" s="13">
        <f t="shared" si="7"/>
        <v>0</v>
      </c>
      <c r="H28" s="13">
        <f t="shared" si="1"/>
        <v>3.93758797720267E-07</v>
      </c>
      <c r="I28" s="13">
        <f t="shared" si="8"/>
        <v>3.93758797720267E-07</v>
      </c>
      <c r="J28" s="13">
        <f t="shared" si="9"/>
        <v>3.93758797720267E-07</v>
      </c>
      <c r="K28" s="14">
        <f t="shared" si="10"/>
        <v>2.2234246777937743E-06</v>
      </c>
      <c r="L28" s="13">
        <f t="shared" si="0"/>
        <v>3.705707796322957E-07</v>
      </c>
      <c r="M28" s="20">
        <f t="shared" si="11"/>
        <v>0.00013340548066762646</v>
      </c>
      <c r="N28" s="23"/>
    </row>
    <row r="29" spans="1:14" ht="12.75">
      <c r="A29">
        <f t="shared" si="2"/>
        <v>8</v>
      </c>
      <c r="B29">
        <f t="shared" si="3"/>
        <v>48</v>
      </c>
      <c r="C29" s="26">
        <v>0.0019999999999999983</v>
      </c>
      <c r="D29" s="13">
        <f t="shared" si="4"/>
        <v>0.005999999999999995</v>
      </c>
      <c r="E29" s="13">
        <f t="shared" si="5"/>
        <v>0.0471</v>
      </c>
      <c r="F29" s="13">
        <f t="shared" si="6"/>
        <v>0</v>
      </c>
      <c r="G29" s="13">
        <f t="shared" si="7"/>
        <v>0</v>
      </c>
      <c r="H29" s="13">
        <f t="shared" si="1"/>
        <v>0.00018769517178324552</v>
      </c>
      <c r="I29" s="13">
        <f t="shared" si="8"/>
        <v>0.00018730141298552524</v>
      </c>
      <c r="J29" s="13">
        <f t="shared" si="9"/>
        <v>0.00018730141298552524</v>
      </c>
      <c r="K29" s="14">
        <f t="shared" si="10"/>
        <v>0.0010576286453249327</v>
      </c>
      <c r="L29" s="13">
        <f t="shared" si="0"/>
        <v>0.0001768890588535426</v>
      </c>
      <c r="M29" s="20">
        <f t="shared" si="11"/>
        <v>0.06381346666794295</v>
      </c>
      <c r="N29" s="23"/>
    </row>
    <row r="30" spans="1:14" ht="12.75">
      <c r="A30">
        <f t="shared" si="2"/>
        <v>9</v>
      </c>
      <c r="B30">
        <f t="shared" si="3"/>
        <v>54</v>
      </c>
      <c r="C30" s="26">
        <v>0.002100000000000001</v>
      </c>
      <c r="D30" s="13">
        <f t="shared" si="4"/>
        <v>0.0063000000000000035</v>
      </c>
      <c r="E30" s="13">
        <f t="shared" si="5"/>
        <v>0.0534</v>
      </c>
      <c r="F30" s="13">
        <f t="shared" si="6"/>
        <v>0</v>
      </c>
      <c r="G30" s="13">
        <f t="shared" si="7"/>
        <v>0</v>
      </c>
      <c r="H30" s="13">
        <f t="shared" si="1"/>
        <v>0.0007308453799921392</v>
      </c>
      <c r="I30" s="13">
        <f t="shared" si="8"/>
        <v>0.0005431502082088938</v>
      </c>
      <c r="J30" s="13">
        <f t="shared" si="9"/>
        <v>0.0005431502082088938</v>
      </c>
      <c r="K30" s="14">
        <f t="shared" si="10"/>
        <v>0.00306698817568622</v>
      </c>
      <c r="L30" s="13">
        <f t="shared" si="0"/>
        <v>0.000805362176070887</v>
      </c>
      <c r="M30" s="20">
        <f t="shared" si="11"/>
        <v>0.3537438500534623</v>
      </c>
      <c r="N30" s="23"/>
    </row>
    <row r="31" spans="1:14" ht="12.75">
      <c r="A31">
        <f t="shared" si="2"/>
        <v>10</v>
      </c>
      <c r="B31">
        <f t="shared" si="3"/>
        <v>60</v>
      </c>
      <c r="C31" s="26">
        <v>0.0022000000000000006</v>
      </c>
      <c r="D31" s="13">
        <f t="shared" si="4"/>
        <v>0.006600000000000002</v>
      </c>
      <c r="E31" s="13">
        <f t="shared" si="5"/>
        <v>0.060000000000000005</v>
      </c>
      <c r="F31" s="13">
        <f t="shared" si="6"/>
        <v>0</v>
      </c>
      <c r="G31" s="13">
        <f t="shared" si="7"/>
        <v>0</v>
      </c>
      <c r="H31" s="13">
        <f t="shared" si="1"/>
        <v>0.0016483229489236363</v>
      </c>
      <c r="I31" s="13">
        <f t="shared" si="8"/>
        <v>0.0009174775689314971</v>
      </c>
      <c r="J31" s="13">
        <f t="shared" si="9"/>
        <v>0.0009174775689314971</v>
      </c>
      <c r="K31" s="14">
        <f t="shared" si="10"/>
        <v>0.005180690005899854</v>
      </c>
      <c r="L31" s="13">
        <f t="shared" si="0"/>
        <v>0.0019115211476449369</v>
      </c>
      <c r="M31" s="20">
        <f>+L31*$B$6*60+M30</f>
        <v>1.0418914632056395</v>
      </c>
      <c r="N31" s="23"/>
    </row>
    <row r="32" spans="1:14" ht="12.75">
      <c r="A32">
        <f t="shared" si="2"/>
        <v>11</v>
      </c>
      <c r="B32">
        <f t="shared" si="3"/>
        <v>66</v>
      </c>
      <c r="C32" s="26">
        <v>0.0028000000000000004</v>
      </c>
      <c r="D32" s="13">
        <f t="shared" si="4"/>
        <v>0.008400000000000001</v>
      </c>
      <c r="E32" s="13">
        <f t="shared" si="5"/>
        <v>0.0684</v>
      </c>
      <c r="F32" s="13">
        <f t="shared" si="6"/>
        <v>0</v>
      </c>
      <c r="G32" s="13">
        <f t="shared" si="7"/>
        <v>0</v>
      </c>
      <c r="H32" s="13">
        <f t="shared" si="1"/>
        <v>0.0032843029230438547</v>
      </c>
      <c r="I32" s="13">
        <f t="shared" si="8"/>
        <v>0.0016359799741202184</v>
      </c>
      <c r="J32" s="13">
        <f t="shared" si="9"/>
        <v>0.0016359799741202184</v>
      </c>
      <c r="K32" s="14">
        <f t="shared" si="10"/>
        <v>0.009237833587198834</v>
      </c>
      <c r="L32" s="13">
        <f t="shared" si="0"/>
        <v>0.003677434697279739</v>
      </c>
      <c r="M32" s="20">
        <f t="shared" si="11"/>
        <v>2.3657679542263454</v>
      </c>
      <c r="N32" s="23"/>
    </row>
    <row r="33" spans="1:14" ht="12.75">
      <c r="A33">
        <f t="shared" si="2"/>
        <v>12</v>
      </c>
      <c r="B33">
        <f t="shared" si="3"/>
        <v>72</v>
      </c>
      <c r="C33" s="26">
        <v>0.0029</v>
      </c>
      <c r="D33" s="13">
        <f t="shared" si="4"/>
        <v>0.0087</v>
      </c>
      <c r="E33" s="13">
        <f t="shared" si="5"/>
        <v>0.0771</v>
      </c>
      <c r="F33" s="13">
        <f t="shared" si="6"/>
        <v>0</v>
      </c>
      <c r="G33" s="13">
        <f t="shared" si="7"/>
        <v>0</v>
      </c>
      <c r="H33" s="13">
        <f t="shared" si="1"/>
        <v>0.005477100591890292</v>
      </c>
      <c r="I33" s="13">
        <f t="shared" si="8"/>
        <v>0.0021927976688464377</v>
      </c>
      <c r="J33" s="13">
        <f t="shared" si="9"/>
        <v>0.0021927976688464377</v>
      </c>
      <c r="K33" s="14">
        <f t="shared" si="10"/>
        <v>0.012381997503419553</v>
      </c>
      <c r="L33" s="13">
        <f t="shared" si="0"/>
        <v>0.006054928313289557</v>
      </c>
      <c r="M33" s="20">
        <f t="shared" si="11"/>
        <v>4.545542147010586</v>
      </c>
      <c r="N33" s="23"/>
    </row>
    <row r="34" spans="1:14" ht="12.75">
      <c r="A34">
        <f t="shared" si="2"/>
        <v>13</v>
      </c>
      <c r="B34">
        <f t="shared" si="3"/>
        <v>78</v>
      </c>
      <c r="C34" s="26">
        <v>0.002999999999999999</v>
      </c>
      <c r="D34" s="13">
        <f t="shared" si="4"/>
        <v>0.008999999999999998</v>
      </c>
      <c r="E34" s="13">
        <f t="shared" si="5"/>
        <v>0.0861</v>
      </c>
      <c r="F34" s="13">
        <f t="shared" si="6"/>
        <v>0</v>
      </c>
      <c r="G34" s="13">
        <f t="shared" si="7"/>
        <v>0</v>
      </c>
      <c r="H34" s="13">
        <f t="shared" si="1"/>
        <v>0.00822332149876214</v>
      </c>
      <c r="I34" s="13">
        <f t="shared" si="8"/>
        <v>0.0027462209068718473</v>
      </c>
      <c r="J34" s="13">
        <f t="shared" si="9"/>
        <v>0.0027462209068718473</v>
      </c>
      <c r="K34" s="14">
        <f t="shared" si="10"/>
        <v>0.015506994054136367</v>
      </c>
      <c r="L34" s="13">
        <f t="shared" si="0"/>
        <v>0.008684784135119025</v>
      </c>
      <c r="M34" s="20">
        <f t="shared" si="11"/>
        <v>7.672064435653435</v>
      </c>
      <c r="N34" s="23"/>
    </row>
    <row r="35" spans="1:14" ht="12.75">
      <c r="A35">
        <f t="shared" si="2"/>
        <v>14</v>
      </c>
      <c r="B35">
        <f t="shared" si="3"/>
        <v>84</v>
      </c>
      <c r="C35" s="26">
        <v>0.003100000000000002</v>
      </c>
      <c r="D35" s="13">
        <f t="shared" si="4"/>
        <v>0.009300000000000006</v>
      </c>
      <c r="E35" s="13">
        <f t="shared" si="5"/>
        <v>0.0954</v>
      </c>
      <c r="F35" s="13">
        <f t="shared" si="6"/>
        <v>0</v>
      </c>
      <c r="G35" s="13">
        <f t="shared" si="7"/>
        <v>0</v>
      </c>
      <c r="H35" s="13">
        <f t="shared" si="1"/>
        <v>0.011518272218549286</v>
      </c>
      <c r="I35" s="13">
        <f t="shared" si="8"/>
        <v>0.003294950719787146</v>
      </c>
      <c r="J35" s="13">
        <f t="shared" si="9"/>
        <v>0.003294950719787146</v>
      </c>
      <c r="K35" s="14">
        <f t="shared" si="10"/>
        <v>0.01860548839773142</v>
      </c>
      <c r="L35" s="13">
        <f t="shared" si="0"/>
        <v>0.011475269832057313</v>
      </c>
      <c r="M35" s="20">
        <f t="shared" si="11"/>
        <v>11.803161575194068</v>
      </c>
      <c r="N35" s="23"/>
    </row>
    <row r="36" spans="1:14" ht="12.75">
      <c r="A36">
        <f t="shared" si="2"/>
        <v>15</v>
      </c>
      <c r="B36">
        <f t="shared" si="3"/>
        <v>90</v>
      </c>
      <c r="C36" s="26">
        <v>0.0032000000000000015</v>
      </c>
      <c r="D36" s="13">
        <f t="shared" si="4"/>
        <v>0.009600000000000004</v>
      </c>
      <c r="E36" s="13">
        <f t="shared" si="5"/>
        <v>0.10500000000000001</v>
      </c>
      <c r="F36" s="13">
        <f t="shared" si="6"/>
        <v>0</v>
      </c>
      <c r="G36" s="13">
        <f t="shared" si="7"/>
        <v>0</v>
      </c>
      <c r="H36" s="13">
        <f t="shared" si="1"/>
        <v>0.015356230738777097</v>
      </c>
      <c r="I36" s="13">
        <f t="shared" si="8"/>
        <v>0.003837958520227811</v>
      </c>
      <c r="J36" s="13">
        <f t="shared" si="9"/>
        <v>0.003837958520227811</v>
      </c>
      <c r="K36" s="14">
        <f t="shared" si="10"/>
        <v>0.02167167244421971</v>
      </c>
      <c r="L36" s="13">
        <f t="shared" si="0"/>
        <v>0.014363040028363395</v>
      </c>
      <c r="M36" s="20">
        <f t="shared" si="11"/>
        <v>16.97385598540489</v>
      </c>
      <c r="N36" s="23"/>
    </row>
    <row r="37" spans="1:14" ht="12.75">
      <c r="A37">
        <f t="shared" si="2"/>
        <v>16</v>
      </c>
      <c r="B37">
        <f t="shared" si="3"/>
        <v>96</v>
      </c>
      <c r="C37" s="26">
        <v>0.0029999999999999957</v>
      </c>
      <c r="D37" s="13">
        <f t="shared" si="4"/>
        <v>0.008999999999999987</v>
      </c>
      <c r="E37" s="13">
        <f t="shared" si="5"/>
        <v>0.11399999999999999</v>
      </c>
      <c r="F37" s="13">
        <f t="shared" si="6"/>
        <v>0</v>
      </c>
      <c r="G37" s="13">
        <f t="shared" si="7"/>
        <v>0</v>
      </c>
      <c r="H37" s="13">
        <f t="shared" si="1"/>
        <v>0.01931669756081443</v>
      </c>
      <c r="I37" s="13">
        <f t="shared" si="8"/>
        <v>0.003960466822037333</v>
      </c>
      <c r="J37" s="13">
        <f t="shared" si="9"/>
        <v>0.003960466822037333</v>
      </c>
      <c r="K37" s="14">
        <f t="shared" si="10"/>
        <v>0.022363435988437475</v>
      </c>
      <c r="L37" s="13">
        <f t="shared" si="0"/>
        <v>0.016914544757685127</v>
      </c>
      <c r="M37" s="20">
        <f t="shared" si="11"/>
        <v>23.063092098171534</v>
      </c>
      <c r="N37" s="23"/>
    </row>
    <row r="38" spans="1:14" ht="12.75">
      <c r="A38">
        <f t="shared" si="2"/>
        <v>17</v>
      </c>
      <c r="B38">
        <f t="shared" si="3"/>
        <v>102</v>
      </c>
      <c r="C38" s="26">
        <v>0.0030000000000000027</v>
      </c>
      <c r="D38" s="13">
        <f t="shared" si="4"/>
        <v>0.009000000000000008</v>
      </c>
      <c r="E38" s="13">
        <f t="shared" si="5"/>
        <v>0.123</v>
      </c>
      <c r="F38" s="13">
        <f t="shared" si="6"/>
        <v>0</v>
      </c>
      <c r="G38" s="13">
        <f t="shared" si="7"/>
        <v>0</v>
      </c>
      <c r="H38" s="13">
        <f t="shared" si="1"/>
        <v>0.023594043848379907</v>
      </c>
      <c r="I38" s="13">
        <f t="shared" si="8"/>
        <v>0.004277346287565476</v>
      </c>
      <c r="J38" s="13">
        <f t="shared" si="9"/>
        <v>0.004277346287565476</v>
      </c>
      <c r="K38" s="14">
        <f t="shared" si="10"/>
        <v>0.024152748703786392</v>
      </c>
      <c r="L38" s="13">
        <f t="shared" si="0"/>
        <v>0.019029060620494063</v>
      </c>
      <c r="M38" s="20">
        <f t="shared" si="11"/>
        <v>29.913553921549397</v>
      </c>
      <c r="N38" s="23"/>
    </row>
    <row r="39" spans="1:14" ht="12.75">
      <c r="A39">
        <f t="shared" si="2"/>
        <v>18</v>
      </c>
      <c r="B39">
        <f t="shared" si="3"/>
        <v>108</v>
      </c>
      <c r="C39" s="26">
        <v>0.0029</v>
      </c>
      <c r="D39" s="13">
        <f t="shared" si="4"/>
        <v>0.0087</v>
      </c>
      <c r="E39" s="13">
        <f t="shared" si="5"/>
        <v>0.13169999999999998</v>
      </c>
      <c r="F39" s="13">
        <f t="shared" si="6"/>
        <v>0</v>
      </c>
      <c r="G39" s="13">
        <f t="shared" si="7"/>
        <v>0</v>
      </c>
      <c r="H39" s="13">
        <f t="shared" si="1"/>
        <v>0.02800275805948987</v>
      </c>
      <c r="I39" s="13">
        <f t="shared" si="8"/>
        <v>0.004408714211109964</v>
      </c>
      <c r="J39" s="13">
        <f t="shared" si="9"/>
        <v>0.004408714211109964</v>
      </c>
      <c r="K39" s="14">
        <f t="shared" si="10"/>
        <v>0.024894539578734262</v>
      </c>
      <c r="L39" s="13">
        <f t="shared" si="0"/>
        <v>0.020860588460749483</v>
      </c>
      <c r="M39" s="20">
        <f t="shared" si="11"/>
        <v>37.42336576741921</v>
      </c>
      <c r="N39" s="23"/>
    </row>
    <row r="40" spans="1:14" ht="12.75">
      <c r="A40">
        <f t="shared" si="2"/>
        <v>19</v>
      </c>
      <c r="B40">
        <f t="shared" si="3"/>
        <v>114</v>
      </c>
      <c r="C40" s="26">
        <v>0.0030999999999999986</v>
      </c>
      <c r="D40" s="13">
        <f t="shared" si="4"/>
        <v>0.009299999999999996</v>
      </c>
      <c r="E40" s="13">
        <f t="shared" si="5"/>
        <v>0.141</v>
      </c>
      <c r="F40" s="13">
        <f t="shared" si="6"/>
        <v>0</v>
      </c>
      <c r="G40" s="13">
        <f t="shared" si="7"/>
        <v>0</v>
      </c>
      <c r="H40" s="13">
        <f t="shared" si="1"/>
        <v>0.03298689738152961</v>
      </c>
      <c r="I40" s="13">
        <f t="shared" si="8"/>
        <v>0.004984139322039737</v>
      </c>
      <c r="J40" s="13">
        <f t="shared" si="9"/>
        <v>0.004984139322039737</v>
      </c>
      <c r="K40" s="14">
        <f t="shared" si="10"/>
        <v>0.02814377337178439</v>
      </c>
      <c r="L40" s="13">
        <f t="shared" si="0"/>
        <v>0.02274677779891943</v>
      </c>
      <c r="M40" s="20">
        <f t="shared" si="11"/>
        <v>45.612205775030205</v>
      </c>
      <c r="N40" s="23"/>
    </row>
    <row r="41" spans="1:14" ht="12.75">
      <c r="A41">
        <f t="shared" si="2"/>
        <v>20</v>
      </c>
      <c r="B41">
        <f t="shared" si="3"/>
        <v>120</v>
      </c>
      <c r="C41" s="26">
        <v>0.0030000000000000027</v>
      </c>
      <c r="D41" s="13">
        <f t="shared" si="4"/>
        <v>0.009000000000000008</v>
      </c>
      <c r="E41" s="13">
        <f t="shared" si="5"/>
        <v>0.15</v>
      </c>
      <c r="F41" s="13">
        <f t="shared" si="6"/>
        <v>0</v>
      </c>
      <c r="G41" s="13">
        <f t="shared" si="7"/>
        <v>0</v>
      </c>
      <c r="H41" s="13">
        <f t="shared" si="1"/>
        <v>0.038054244499102614</v>
      </c>
      <c r="I41" s="13">
        <f t="shared" si="8"/>
        <v>0.005067347117573007</v>
      </c>
      <c r="J41" s="13">
        <f t="shared" si="9"/>
        <v>0.005067347117573007</v>
      </c>
      <c r="K41" s="14">
        <f t="shared" si="10"/>
        <v>0.02861362005722892</v>
      </c>
      <c r="L41" s="13">
        <f t="shared" si="0"/>
        <v>0.024624084104115172</v>
      </c>
      <c r="M41" s="20">
        <f t="shared" si="11"/>
        <v>54.47687605251167</v>
      </c>
      <c r="N41" s="23"/>
    </row>
    <row r="42" spans="1:14" ht="12.75">
      <c r="A42">
        <f t="shared" si="2"/>
        <v>21</v>
      </c>
      <c r="B42">
        <f t="shared" si="3"/>
        <v>126</v>
      </c>
      <c r="C42" s="26">
        <v>0.0030999999999999986</v>
      </c>
      <c r="D42" s="13">
        <f t="shared" si="4"/>
        <v>0.009299999999999996</v>
      </c>
      <c r="E42" s="13">
        <f t="shared" si="5"/>
        <v>0.1593</v>
      </c>
      <c r="F42" s="13">
        <f t="shared" si="6"/>
        <v>0</v>
      </c>
      <c r="G42" s="13">
        <f t="shared" si="7"/>
        <v>0</v>
      </c>
      <c r="H42" s="13">
        <f t="shared" si="1"/>
        <v>0.043521050194627584</v>
      </c>
      <c r="I42" s="13">
        <f t="shared" si="8"/>
        <v>0.005466805695524969</v>
      </c>
      <c r="J42" s="13">
        <f t="shared" si="9"/>
        <v>0.005466805695524969</v>
      </c>
      <c r="K42" s="14">
        <f t="shared" si="10"/>
        <v>0.03086922949406433</v>
      </c>
      <c r="L42" s="13">
        <f t="shared" si="0"/>
        <v>0.02632986432795899</v>
      </c>
      <c r="M42" s="20">
        <f t="shared" si="11"/>
        <v>63.95562721057691</v>
      </c>
      <c r="N42" s="23"/>
    </row>
    <row r="43" spans="1:14" ht="12.75">
      <c r="A43">
        <f t="shared" si="2"/>
        <v>22</v>
      </c>
      <c r="B43">
        <f t="shared" si="3"/>
        <v>132</v>
      </c>
      <c r="C43" s="26">
        <v>0.0032000000000000015</v>
      </c>
      <c r="D43" s="13">
        <f t="shared" si="4"/>
        <v>0.009600000000000004</v>
      </c>
      <c r="E43" s="13">
        <f t="shared" si="5"/>
        <v>0.1689</v>
      </c>
      <c r="F43" s="13">
        <f t="shared" si="6"/>
        <v>0</v>
      </c>
      <c r="G43" s="13">
        <f t="shared" si="7"/>
        <v>0</v>
      </c>
      <c r="H43" s="13">
        <f t="shared" si="1"/>
        <v>0.04938934653026372</v>
      </c>
      <c r="I43" s="13">
        <f t="shared" si="8"/>
        <v>0.005868296335636139</v>
      </c>
      <c r="J43" s="13">
        <f t="shared" si="9"/>
        <v>0.005868296335636139</v>
      </c>
      <c r="K43" s="14">
        <f t="shared" si="10"/>
        <v>0.033136313308558735</v>
      </c>
      <c r="L43" s="13">
        <f t="shared" si="0"/>
        <v>0.028220833352409838</v>
      </c>
      <c r="M43" s="20">
        <f t="shared" si="11"/>
        <v>74.11512721744445</v>
      </c>
      <c r="N43" s="23"/>
    </row>
    <row r="44" spans="1:14" ht="12.75">
      <c r="A44">
        <f t="shared" si="2"/>
        <v>23</v>
      </c>
      <c r="B44">
        <f t="shared" si="3"/>
        <v>138</v>
      </c>
      <c r="C44" s="26">
        <v>0.0031999999999999945</v>
      </c>
      <c r="D44" s="13">
        <f t="shared" si="4"/>
        <v>0.009599999999999984</v>
      </c>
      <c r="E44" s="13">
        <f t="shared" si="5"/>
        <v>0.1785</v>
      </c>
      <c r="F44" s="13">
        <f t="shared" si="6"/>
        <v>0</v>
      </c>
      <c r="G44" s="13">
        <f t="shared" si="7"/>
        <v>0</v>
      </c>
      <c r="H44" s="13">
        <f t="shared" si="1"/>
        <v>0.05546728588428778</v>
      </c>
      <c r="I44" s="13">
        <f t="shared" si="8"/>
        <v>0.0060779393540240575</v>
      </c>
      <c r="J44" s="13">
        <f t="shared" si="9"/>
        <v>0.0060779393540240575</v>
      </c>
      <c r="K44" s="14">
        <f t="shared" si="10"/>
        <v>0.034320097552389184</v>
      </c>
      <c r="L44" s="13">
        <f t="shared" si="0"/>
        <v>0.030056624045097877</v>
      </c>
      <c r="M44" s="20">
        <f t="shared" si="11"/>
        <v>84.93551187367969</v>
      </c>
      <c r="N44" s="23"/>
    </row>
    <row r="45" spans="1:14" ht="12.75">
      <c r="A45">
        <f t="shared" si="2"/>
        <v>24</v>
      </c>
      <c r="B45">
        <f t="shared" si="3"/>
        <v>144</v>
      </c>
      <c r="C45" s="26">
        <v>0.0032999999999999974</v>
      </c>
      <c r="D45" s="13">
        <f t="shared" si="4"/>
        <v>0.009899999999999992</v>
      </c>
      <c r="E45" s="13">
        <f t="shared" si="5"/>
        <v>0.18839999999999998</v>
      </c>
      <c r="F45" s="13">
        <f t="shared" si="6"/>
        <v>0</v>
      </c>
      <c r="G45" s="13">
        <f t="shared" si="7"/>
        <v>0</v>
      </c>
      <c r="H45" s="13">
        <f t="shared" si="1"/>
        <v>0.06193656381654781</v>
      </c>
      <c r="I45" s="13">
        <f t="shared" si="8"/>
        <v>0.0064692779322600286</v>
      </c>
      <c r="J45" s="13">
        <f t="shared" si="9"/>
        <v>0.0064692779322600286</v>
      </c>
      <c r="K45" s="14">
        <f t="shared" si="10"/>
        <v>0.03652985605749497</v>
      </c>
      <c r="L45" s="13">
        <f t="shared" si="0"/>
        <v>0.03184607496504594</v>
      </c>
      <c r="M45" s="20">
        <f t="shared" si="11"/>
        <v>96.40009886109623</v>
      </c>
      <c r="N45" s="23"/>
    </row>
    <row r="46" spans="1:14" ht="12.75">
      <c r="A46">
        <f t="shared" si="2"/>
        <v>25</v>
      </c>
      <c r="B46">
        <f t="shared" si="3"/>
        <v>150</v>
      </c>
      <c r="C46" s="26">
        <v>0.0032000000000000084</v>
      </c>
      <c r="D46" s="13">
        <f t="shared" si="4"/>
        <v>0.009600000000000025</v>
      </c>
      <c r="E46" s="13">
        <f t="shared" si="5"/>
        <v>0.198</v>
      </c>
      <c r="F46" s="13">
        <f t="shared" si="6"/>
        <v>0</v>
      </c>
      <c r="G46" s="13">
        <f t="shared" si="7"/>
        <v>0</v>
      </c>
      <c r="H46" s="13">
        <f t="shared" si="1"/>
        <v>0.0683893714304161</v>
      </c>
      <c r="I46" s="13">
        <f t="shared" si="8"/>
        <v>0.0064528076138682874</v>
      </c>
      <c r="J46" s="13">
        <f t="shared" si="9"/>
        <v>0.0064528076138682874</v>
      </c>
      <c r="K46" s="14">
        <f t="shared" si="10"/>
        <v>0.036436853659642936</v>
      </c>
      <c r="L46" s="13">
        <f t="shared" si="0"/>
        <v>0.03339183492955361</v>
      </c>
      <c r="M46" s="20">
        <f t="shared" si="11"/>
        <v>108.42115943573552</v>
      </c>
      <c r="N46" s="23"/>
    </row>
    <row r="47" spans="1:14" ht="12.75">
      <c r="A47">
        <f t="shared" si="2"/>
        <v>26</v>
      </c>
      <c r="B47">
        <f t="shared" si="3"/>
        <v>156</v>
      </c>
      <c r="C47" s="26">
        <v>0.0031999999999999945</v>
      </c>
      <c r="D47" s="13">
        <f t="shared" si="4"/>
        <v>0.009599999999999984</v>
      </c>
      <c r="E47" s="13">
        <f t="shared" si="5"/>
        <v>0.2076</v>
      </c>
      <c r="F47" s="13">
        <f t="shared" si="6"/>
        <v>0</v>
      </c>
      <c r="G47" s="13">
        <f t="shared" si="7"/>
        <v>0</v>
      </c>
      <c r="H47" s="13">
        <f t="shared" si="1"/>
        <v>0.07500511176626234</v>
      </c>
      <c r="I47" s="13">
        <f t="shared" si="8"/>
        <v>0.0066157403358462485</v>
      </c>
      <c r="J47" s="13">
        <f t="shared" si="9"/>
        <v>0.0066157403358462485</v>
      </c>
      <c r="K47" s="14">
        <f t="shared" si="10"/>
        <v>0.03735688042974515</v>
      </c>
      <c r="L47" s="13">
        <f t="shared" si="0"/>
        <v>0.03456017896793375</v>
      </c>
      <c r="M47" s="20">
        <f t="shared" si="11"/>
        <v>120.86282386419167</v>
      </c>
      <c r="N47" s="23"/>
    </row>
    <row r="48" spans="1:14" ht="12.75">
      <c r="A48">
        <f t="shared" si="2"/>
        <v>27</v>
      </c>
      <c r="B48">
        <f t="shared" si="3"/>
        <v>162</v>
      </c>
      <c r="C48" s="26">
        <v>0.0032000000000000084</v>
      </c>
      <c r="D48" s="13">
        <f t="shared" si="4"/>
        <v>0.009600000000000025</v>
      </c>
      <c r="E48" s="13">
        <f t="shared" si="5"/>
        <v>0.21720000000000003</v>
      </c>
      <c r="F48" s="13">
        <f t="shared" si="6"/>
        <v>0</v>
      </c>
      <c r="G48" s="13">
        <f t="shared" si="7"/>
        <v>0</v>
      </c>
      <c r="H48" s="13">
        <f t="shared" si="1"/>
        <v>0.08177145134106605</v>
      </c>
      <c r="I48" s="13">
        <f t="shared" si="8"/>
        <v>0.006766339574803701</v>
      </c>
      <c r="J48" s="13">
        <f t="shared" si="9"/>
        <v>0.006766339574803701</v>
      </c>
      <c r="K48" s="14">
        <f t="shared" si="10"/>
        <v>0.03820726413239157</v>
      </c>
      <c r="L48" s="13">
        <f t="shared" si="0"/>
        <v>0.03563414340564529</v>
      </c>
      <c r="M48" s="20">
        <f t="shared" si="11"/>
        <v>133.69111549022398</v>
      </c>
      <c r="N48" s="23"/>
    </row>
    <row r="49" spans="1:14" ht="12.75">
      <c r="A49">
        <f t="shared" si="2"/>
        <v>28</v>
      </c>
      <c r="B49">
        <f t="shared" si="3"/>
        <v>168</v>
      </c>
      <c r="C49" s="26">
        <v>0.0031999999999999945</v>
      </c>
      <c r="D49" s="13">
        <f t="shared" si="4"/>
        <v>0.009599999999999984</v>
      </c>
      <c r="E49" s="13">
        <f t="shared" si="5"/>
        <v>0.2268</v>
      </c>
      <c r="F49" s="13">
        <f t="shared" si="6"/>
        <v>0</v>
      </c>
      <c r="G49" s="13">
        <f t="shared" si="7"/>
        <v>0</v>
      </c>
      <c r="H49" s="13">
        <f t="shared" si="1"/>
        <v>0.08867727084220464</v>
      </c>
      <c r="I49" s="13">
        <f t="shared" si="8"/>
        <v>0.0069058195011385964</v>
      </c>
      <c r="J49" s="13">
        <f t="shared" si="9"/>
        <v>0.0069058195011385964</v>
      </c>
      <c r="K49" s="14">
        <f t="shared" si="10"/>
        <v>0.03899486078309594</v>
      </c>
      <c r="L49" s="13">
        <f t="shared" si="0"/>
        <v>0.03662311642301144</v>
      </c>
      <c r="M49" s="20">
        <f t="shared" si="11"/>
        <v>146.8754374025081</v>
      </c>
      <c r="N49" s="23"/>
    </row>
    <row r="50" spans="1:14" ht="12.75">
      <c r="A50">
        <f t="shared" si="2"/>
        <v>29</v>
      </c>
      <c r="B50">
        <f t="shared" si="3"/>
        <v>174</v>
      </c>
      <c r="C50" s="26">
        <v>0.0031999999999999945</v>
      </c>
      <c r="D50" s="13">
        <f t="shared" si="4"/>
        <v>0.009599999999999984</v>
      </c>
      <c r="E50" s="13">
        <f t="shared" si="5"/>
        <v>0.2364</v>
      </c>
      <c r="F50" s="13">
        <f t="shared" si="6"/>
        <v>0</v>
      </c>
      <c r="G50" s="13">
        <f t="shared" si="7"/>
        <v>0</v>
      </c>
      <c r="H50" s="13">
        <f t="shared" si="1"/>
        <v>0.09571251930499121</v>
      </c>
      <c r="I50" s="13">
        <f t="shared" si="8"/>
        <v>0.007035248462786567</v>
      </c>
      <c r="J50" s="13">
        <f t="shared" si="9"/>
        <v>0.007035248462786567</v>
      </c>
      <c r="K50" s="14">
        <f t="shared" si="10"/>
        <v>0.03972570298653482</v>
      </c>
      <c r="L50" s="13">
        <f t="shared" si="0"/>
        <v>0.037535504910279426</v>
      </c>
      <c r="M50" s="20">
        <f t="shared" si="11"/>
        <v>160.3882191702087</v>
      </c>
      <c r="N50" s="23"/>
    </row>
    <row r="51" spans="1:14" ht="12.75">
      <c r="A51">
        <f t="shared" si="2"/>
        <v>30</v>
      </c>
      <c r="B51">
        <f t="shared" si="3"/>
        <v>180</v>
      </c>
      <c r="C51" s="26">
        <v>0.0032000000000000084</v>
      </c>
      <c r="D51" s="13">
        <f t="shared" si="4"/>
        <v>0.009600000000000025</v>
      </c>
      <c r="E51" s="13">
        <f t="shared" si="5"/>
        <v>0.24600000000000002</v>
      </c>
      <c r="F51" s="13">
        <f t="shared" si="6"/>
        <v>0</v>
      </c>
      <c r="G51" s="13">
        <f t="shared" si="7"/>
        <v>0</v>
      </c>
      <c r="H51" s="13">
        <f t="shared" si="1"/>
        <v>0.10286808881326552</v>
      </c>
      <c r="I51" s="13">
        <f t="shared" si="8"/>
        <v>0.007155569508274312</v>
      </c>
      <c r="J51" s="13">
        <f t="shared" si="9"/>
        <v>0.007155569508274312</v>
      </c>
      <c r="K51" s="14">
        <f t="shared" si="10"/>
        <v>0.04040511582338895</v>
      </c>
      <c r="L51" s="13">
        <f t="shared" si="0"/>
        <v>0.03837880640850691</v>
      </c>
      <c r="M51" s="20">
        <f t="shared" si="11"/>
        <v>174.2045894772712</v>
      </c>
      <c r="N51" s="23"/>
    </row>
    <row r="52" spans="1:14" ht="12.75">
      <c r="A52">
        <f t="shared" si="2"/>
        <v>31</v>
      </c>
      <c r="B52">
        <f t="shared" si="3"/>
        <v>186</v>
      </c>
      <c r="C52" s="26">
        <v>0.0030999999999999917</v>
      </c>
      <c r="D52" s="13">
        <f t="shared" si="4"/>
        <v>0.009299999999999975</v>
      </c>
      <c r="E52" s="13">
        <f t="shared" si="5"/>
        <v>0.25529999999999997</v>
      </c>
      <c r="F52" s="13">
        <f t="shared" si="6"/>
        <v>5.285555759179059E-05</v>
      </c>
      <c r="G52" s="13">
        <f t="shared" si="7"/>
        <v>5.285555759179059E-05</v>
      </c>
      <c r="H52" s="13">
        <f t="shared" si="1"/>
        <v>0.10990697392264273</v>
      </c>
      <c r="I52" s="13">
        <f t="shared" si="8"/>
        <v>0.00703888510937721</v>
      </c>
      <c r="J52" s="13">
        <f t="shared" si="9"/>
        <v>0.00703888510937721</v>
      </c>
      <c r="K52" s="14">
        <f t="shared" si="10"/>
        <v>0.03974623791761665</v>
      </c>
      <c r="L52" s="13">
        <f t="shared" si="0"/>
        <v>0.03894442989583887</v>
      </c>
      <c r="M52" s="20">
        <f t="shared" si="11"/>
        <v>188.2245842397732</v>
      </c>
      <c r="N52" s="23"/>
    </row>
    <row r="53" spans="1:14" ht="12.75">
      <c r="A53">
        <f t="shared" si="2"/>
        <v>32</v>
      </c>
      <c r="B53">
        <f t="shared" si="3"/>
        <v>192</v>
      </c>
      <c r="C53" s="26">
        <v>0.0032000000000000084</v>
      </c>
      <c r="D53" s="13">
        <f t="shared" si="4"/>
        <v>0.009600000000000025</v>
      </c>
      <c r="E53" s="13">
        <f t="shared" si="5"/>
        <v>0.2649</v>
      </c>
      <c r="F53" s="13">
        <f t="shared" si="6"/>
        <v>0.00025015336788981505</v>
      </c>
      <c r="G53" s="13">
        <f t="shared" si="7"/>
        <v>0.00019729781029802446</v>
      </c>
      <c r="H53" s="13">
        <f t="shared" si="1"/>
        <v>0.11727594925959488</v>
      </c>
      <c r="I53" s="13">
        <f t="shared" si="8"/>
        <v>0.007368975336952147</v>
      </c>
      <c r="J53" s="13">
        <f t="shared" si="9"/>
        <v>0.007368975336952147</v>
      </c>
      <c r="K53" s="14">
        <f t="shared" si="10"/>
        <v>0.04161014740265646</v>
      </c>
      <c r="L53" s="13">
        <f t="shared" si="0"/>
        <v>0.039522350817271436</v>
      </c>
      <c r="M53" s="20">
        <f t="shared" si="11"/>
        <v>202.4526305339909</v>
      </c>
      <c r="N53" s="23"/>
    </row>
    <row r="54" spans="1:14" ht="12.75">
      <c r="A54">
        <f t="shared" si="2"/>
        <v>33</v>
      </c>
      <c r="B54">
        <f t="shared" si="3"/>
        <v>198</v>
      </c>
      <c r="C54" s="26">
        <v>0.0031999999999999945</v>
      </c>
      <c r="D54" s="13">
        <f t="shared" si="4"/>
        <v>0.009599999999999984</v>
      </c>
      <c r="E54" s="13">
        <f t="shared" si="5"/>
        <v>0.2745</v>
      </c>
      <c r="F54" s="13">
        <f t="shared" si="6"/>
        <v>0.000590360242025167</v>
      </c>
      <c r="G54" s="13">
        <f t="shared" si="7"/>
        <v>0.00034020687413535195</v>
      </c>
      <c r="H54" s="13">
        <f t="shared" si="1"/>
        <v>0.12474277536939589</v>
      </c>
      <c r="I54" s="13">
        <f t="shared" si="8"/>
        <v>0.007466826109801011</v>
      </c>
      <c r="J54" s="13">
        <f t="shared" si="9"/>
        <v>0.007466826109801011</v>
      </c>
      <c r="K54" s="14">
        <f t="shared" si="10"/>
        <v>0.04216267810000971</v>
      </c>
      <c r="L54" s="13">
        <f t="shared" si="0"/>
        <v>0.04031037146195865</v>
      </c>
      <c r="M54" s="20">
        <f t="shared" si="11"/>
        <v>216.96436426029604</v>
      </c>
      <c r="N54" s="23"/>
    </row>
    <row r="55" spans="1:14" ht="12.75">
      <c r="A55">
        <f t="shared" si="2"/>
        <v>34</v>
      </c>
      <c r="B55">
        <f t="shared" si="3"/>
        <v>204</v>
      </c>
      <c r="C55" s="26">
        <v>0.0032000000000000084</v>
      </c>
      <c r="D55" s="13">
        <f t="shared" si="4"/>
        <v>0.009600000000000025</v>
      </c>
      <c r="E55" s="13">
        <f t="shared" si="5"/>
        <v>0.2841</v>
      </c>
      <c r="F55" s="13">
        <f t="shared" si="6"/>
        <v>0.001070242699521386</v>
      </c>
      <c r="G55" s="13">
        <f t="shared" si="7"/>
        <v>0.000479882457496219</v>
      </c>
      <c r="H55" s="13">
        <f t="shared" si="1"/>
        <v>0.13230115292078456</v>
      </c>
      <c r="I55" s="13">
        <f t="shared" si="8"/>
        <v>0.007558377551388676</v>
      </c>
      <c r="J55" s="13">
        <f t="shared" si="9"/>
        <v>0.007558377551388676</v>
      </c>
      <c r="K55" s="14">
        <f t="shared" si="10"/>
        <v>0.04267963857350806</v>
      </c>
      <c r="L55" s="13">
        <f t="shared" si="0"/>
        <v>0.04101396708689206</v>
      </c>
      <c r="M55" s="20">
        <f t="shared" si="11"/>
        <v>231.72939241157718</v>
      </c>
      <c r="N55" s="23"/>
    </row>
    <row r="56" spans="1:14" ht="12.75">
      <c r="A56">
        <f t="shared" si="2"/>
        <v>35</v>
      </c>
      <c r="B56">
        <f t="shared" si="3"/>
        <v>210</v>
      </c>
      <c r="C56" s="26">
        <v>0.0032999999999999974</v>
      </c>
      <c r="D56" s="13">
        <f t="shared" si="4"/>
        <v>0.009899999999999992</v>
      </c>
      <c r="E56" s="13">
        <f t="shared" si="5"/>
        <v>0.29400000000000004</v>
      </c>
      <c r="F56" s="13">
        <f t="shared" si="6"/>
        <v>0.0017080938912724464</v>
      </c>
      <c r="G56" s="13">
        <f t="shared" si="7"/>
        <v>0.0006378511917510604</v>
      </c>
      <c r="H56" s="13">
        <f t="shared" si="1"/>
        <v>0.14018551517723948</v>
      </c>
      <c r="I56" s="13">
        <f t="shared" si="8"/>
        <v>0.007884362256454919</v>
      </c>
      <c r="J56" s="13">
        <f t="shared" si="9"/>
        <v>0.007884362256454919</v>
      </c>
      <c r="K56" s="14">
        <f t="shared" si="10"/>
        <v>0.04452036554144878</v>
      </c>
      <c r="L56" s="13">
        <f t="shared" si="0"/>
        <v>0.041875978743754184</v>
      </c>
      <c r="M56" s="20">
        <f t="shared" si="11"/>
        <v>246.80474475932868</v>
      </c>
      <c r="N56" s="23"/>
    </row>
    <row r="57" spans="1:14" ht="12.75">
      <c r="A57">
        <f t="shared" si="2"/>
        <v>36</v>
      </c>
      <c r="B57">
        <f t="shared" si="3"/>
        <v>216</v>
      </c>
      <c r="C57" s="26">
        <v>0.003500000000000003</v>
      </c>
      <c r="D57" s="13">
        <f t="shared" si="4"/>
        <v>0.01050000000000001</v>
      </c>
      <c r="E57" s="13">
        <f t="shared" si="5"/>
        <v>0.30450000000000005</v>
      </c>
      <c r="F57" s="13">
        <f t="shared" si="6"/>
        <v>0.002539558882811195</v>
      </c>
      <c r="G57" s="13">
        <f t="shared" si="7"/>
        <v>0.0008314649915387488</v>
      </c>
      <c r="H57" s="13">
        <f t="shared" si="1"/>
        <v>0.14864095037460906</v>
      </c>
      <c r="I57" s="13">
        <f t="shared" si="8"/>
        <v>0.008455435197369576</v>
      </c>
      <c r="J57" s="13">
        <f t="shared" si="9"/>
        <v>0.008455435197369576</v>
      </c>
      <c r="K57" s="14">
        <f t="shared" si="10"/>
        <v>0.047745024081146885</v>
      </c>
      <c r="L57" s="13">
        <f t="shared" si="0"/>
        <v>0.04329488409960207</v>
      </c>
      <c r="M57" s="20">
        <f t="shared" si="11"/>
        <v>262.39090303518543</v>
      </c>
      <c r="N57" s="23"/>
    </row>
    <row r="58" spans="1:14" ht="12.75">
      <c r="A58">
        <f t="shared" si="2"/>
        <v>37</v>
      </c>
      <c r="B58">
        <f t="shared" si="3"/>
        <v>222</v>
      </c>
      <c r="C58" s="26">
        <v>0.0034999999999999892</v>
      </c>
      <c r="D58" s="13">
        <f t="shared" si="4"/>
        <v>0.010499999999999968</v>
      </c>
      <c r="E58" s="13">
        <f t="shared" si="5"/>
        <v>0.315</v>
      </c>
      <c r="F58" s="13">
        <f t="shared" si="6"/>
        <v>0.0035267569887620907</v>
      </c>
      <c r="G58" s="13">
        <f t="shared" si="7"/>
        <v>0.0009871981059508955</v>
      </c>
      <c r="H58" s="13">
        <f t="shared" si="1"/>
        <v>0.15718615972098254</v>
      </c>
      <c r="I58" s="13">
        <f t="shared" si="8"/>
        <v>0.008545209346373484</v>
      </c>
      <c r="J58" s="13">
        <f t="shared" si="9"/>
        <v>0.008545209346373484</v>
      </c>
      <c r="K58" s="14">
        <f t="shared" si="10"/>
        <v>0.0482519487758556</v>
      </c>
      <c r="L58" s="13">
        <f t="shared" si="0"/>
        <v>0.04486275154256846</v>
      </c>
      <c r="M58" s="20">
        <f t="shared" si="11"/>
        <v>278.5414935905101</v>
      </c>
      <c r="N58" s="23"/>
    </row>
    <row r="59" spans="1:14" ht="12.75">
      <c r="A59">
        <f t="shared" si="2"/>
        <v>38</v>
      </c>
      <c r="B59">
        <f t="shared" si="3"/>
        <v>228</v>
      </c>
      <c r="C59" s="26">
        <v>0.003600000000000006</v>
      </c>
      <c r="D59" s="13">
        <f t="shared" si="4"/>
        <v>0.010800000000000018</v>
      </c>
      <c r="E59" s="13">
        <f t="shared" si="5"/>
        <v>0.32580000000000003</v>
      </c>
      <c r="F59" s="13">
        <f t="shared" si="6"/>
        <v>0.004700701451765179</v>
      </c>
      <c r="G59" s="13">
        <f t="shared" si="7"/>
        <v>0.0011739444630030882</v>
      </c>
      <c r="H59" s="13">
        <f t="shared" si="1"/>
        <v>0.16606308631463712</v>
      </c>
      <c r="I59" s="13">
        <f t="shared" si="8"/>
        <v>0.008876926593654577</v>
      </c>
      <c r="J59" s="13">
        <f t="shared" si="9"/>
        <v>0.008876926593654577</v>
      </c>
      <c r="K59" s="14">
        <f t="shared" si="10"/>
        <v>0.05012504549883618</v>
      </c>
      <c r="L59" s="13">
        <f t="shared" si="0"/>
        <v>0.0463046667408276</v>
      </c>
      <c r="M59" s="20">
        <f t="shared" si="11"/>
        <v>295.21117361720803</v>
      </c>
      <c r="N59" s="23"/>
    </row>
    <row r="60" spans="1:14" ht="12.75">
      <c r="A60">
        <f t="shared" si="2"/>
        <v>39</v>
      </c>
      <c r="B60">
        <f t="shared" si="3"/>
        <v>234</v>
      </c>
      <c r="C60" s="26">
        <v>0.003699999999999995</v>
      </c>
      <c r="D60" s="13">
        <f t="shared" si="4"/>
        <v>0.011099999999999985</v>
      </c>
      <c r="E60" s="13">
        <f t="shared" si="5"/>
        <v>0.33690000000000003</v>
      </c>
      <c r="F60" s="13">
        <f t="shared" si="6"/>
        <v>0.006070695434308596</v>
      </c>
      <c r="G60" s="13">
        <f t="shared" si="7"/>
        <v>0.0013699939825434172</v>
      </c>
      <c r="H60" s="13">
        <f t="shared" si="1"/>
        <v>0.17527313594530894</v>
      </c>
      <c r="I60" s="13">
        <f t="shared" si="8"/>
        <v>0.009210049630671818</v>
      </c>
      <c r="J60" s="13">
        <f t="shared" si="9"/>
        <v>0.009210049630671818</v>
      </c>
      <c r="K60" s="14">
        <f t="shared" si="10"/>
        <v>0.05200608024786021</v>
      </c>
      <c r="L60" s="13">
        <f t="shared" si="0"/>
        <v>0.047891632118334464</v>
      </c>
      <c r="M60" s="20">
        <f t="shared" si="11"/>
        <v>312.45216117980846</v>
      </c>
      <c r="N60" s="23"/>
    </row>
    <row r="61" spans="1:14" ht="12.75">
      <c r="A61">
        <f t="shared" si="2"/>
        <v>40</v>
      </c>
      <c r="B61">
        <f t="shared" si="3"/>
        <v>240</v>
      </c>
      <c r="C61" s="26">
        <v>0.003700000000000009</v>
      </c>
      <c r="D61" s="13">
        <f t="shared" si="4"/>
        <v>0.011100000000000027</v>
      </c>
      <c r="E61" s="13">
        <f t="shared" si="5"/>
        <v>0.3480000000000001</v>
      </c>
      <c r="F61" s="13">
        <f t="shared" si="6"/>
        <v>0.0076022782435447795</v>
      </c>
      <c r="G61" s="13">
        <f t="shared" si="7"/>
        <v>0.0015315828092361834</v>
      </c>
      <c r="H61" s="13">
        <f t="shared" si="1"/>
        <v>0.18456525040161384</v>
      </c>
      <c r="I61" s="13">
        <f t="shared" si="8"/>
        <v>0.0092921144563049</v>
      </c>
      <c r="J61" s="13">
        <f t="shared" si="9"/>
        <v>0.0092921144563049</v>
      </c>
      <c r="K61" s="14">
        <f t="shared" si="10"/>
        <v>0.05246947296326834</v>
      </c>
      <c r="L61" s="13">
        <f t="shared" si="0"/>
        <v>0.049340346947411066</v>
      </c>
      <c r="M61" s="20">
        <f t="shared" si="11"/>
        <v>330.21468608087645</v>
      </c>
      <c r="N61" s="23"/>
    </row>
    <row r="62" spans="1:14" ht="12.75">
      <c r="A62">
        <f t="shared" si="2"/>
        <v>41</v>
      </c>
      <c r="B62">
        <f t="shared" si="3"/>
        <v>246</v>
      </c>
      <c r="C62" s="26">
        <v>0.003699999999999995</v>
      </c>
      <c r="D62" s="13">
        <f t="shared" si="4"/>
        <v>0.011099999999999985</v>
      </c>
      <c r="E62" s="13">
        <f t="shared" si="5"/>
        <v>0.3591000000000001</v>
      </c>
      <c r="F62" s="13">
        <f t="shared" si="6"/>
        <v>0.009291457705374956</v>
      </c>
      <c r="G62" s="13">
        <f t="shared" si="7"/>
        <v>0.0016891794618301764</v>
      </c>
      <c r="H62" s="13">
        <f t="shared" si="1"/>
        <v>0.1939341981747557</v>
      </c>
      <c r="I62" s="13">
        <f t="shared" si="8"/>
        <v>0.009368947773141872</v>
      </c>
      <c r="J62" s="13">
        <f t="shared" si="9"/>
        <v>0.009368947773141872</v>
      </c>
      <c r="K62" s="14">
        <f t="shared" si="10"/>
        <v>0.05290332509234111</v>
      </c>
      <c r="L62" s="13">
        <f t="shared" si="0"/>
        <v>0.05045569764087562</v>
      </c>
      <c r="M62" s="20">
        <f t="shared" si="11"/>
        <v>348.3787372315917</v>
      </c>
      <c r="N62" s="23"/>
    </row>
    <row r="63" spans="1:14" ht="12.75">
      <c r="A63">
        <f t="shared" si="2"/>
        <v>42</v>
      </c>
      <c r="B63">
        <f t="shared" si="3"/>
        <v>252</v>
      </c>
      <c r="C63" s="26">
        <v>0.003699999999999995</v>
      </c>
      <c r="D63" s="13">
        <f t="shared" si="4"/>
        <v>0.011099999999999985</v>
      </c>
      <c r="E63" s="13">
        <f t="shared" si="5"/>
        <v>0.3702000000000001</v>
      </c>
      <c r="F63" s="13">
        <f t="shared" si="6"/>
        <v>0.011134372077797272</v>
      </c>
      <c r="G63" s="13">
        <f t="shared" si="7"/>
        <v>0.0018429143724223163</v>
      </c>
      <c r="H63" s="13">
        <f t="shared" si="1"/>
        <v>0.20337518317130315</v>
      </c>
      <c r="I63" s="13">
        <f t="shared" si="8"/>
        <v>0.009440984996547441</v>
      </c>
      <c r="J63" s="13">
        <f t="shared" si="9"/>
        <v>0.009440984996547441</v>
      </c>
      <c r="K63" s="14">
        <f t="shared" si="10"/>
        <v>0.053310095280504566</v>
      </c>
      <c r="L63" s="13">
        <f t="shared" si="0"/>
        <v>0.05133936848939136</v>
      </c>
      <c r="M63" s="20">
        <f t="shared" si="11"/>
        <v>366.86090988777255</v>
      </c>
      <c r="N63" s="23"/>
    </row>
    <row r="64" spans="1:14" ht="12.75">
      <c r="A64">
        <f t="shared" si="2"/>
        <v>43</v>
      </c>
      <c r="B64">
        <f t="shared" si="3"/>
        <v>258</v>
      </c>
      <c r="C64" s="26">
        <v>0.0038000000000000117</v>
      </c>
      <c r="D64" s="13">
        <f t="shared" si="4"/>
        <v>0.011400000000000035</v>
      </c>
      <c r="E64" s="13">
        <f t="shared" si="5"/>
        <v>0.3816000000000001</v>
      </c>
      <c r="F64" s="13">
        <f t="shared" si="6"/>
        <v>0.013183194879659707</v>
      </c>
      <c r="G64" s="13">
        <f t="shared" si="7"/>
        <v>0.0020488228018624346</v>
      </c>
      <c r="H64" s="13">
        <f t="shared" si="1"/>
        <v>0.21314168987884027</v>
      </c>
      <c r="I64" s="13">
        <f t="shared" si="8"/>
        <v>0.00976650670753712</v>
      </c>
      <c r="J64" s="13">
        <f t="shared" si="9"/>
        <v>0.00976650670753712</v>
      </c>
      <c r="K64" s="14">
        <f t="shared" si="10"/>
        <v>0.055148207875226285</v>
      </c>
      <c r="L64" s="13">
        <f t="shared" si="0"/>
        <v>0.05230262951888271</v>
      </c>
      <c r="M64" s="20">
        <f t="shared" si="11"/>
        <v>385.68985651457035</v>
      </c>
      <c r="N64" s="23"/>
    </row>
    <row r="65" spans="1:14" ht="12.75">
      <c r="A65">
        <f t="shared" si="2"/>
        <v>44</v>
      </c>
      <c r="B65">
        <f t="shared" si="3"/>
        <v>264</v>
      </c>
      <c r="C65" s="26">
        <v>0.003899999999999987</v>
      </c>
      <c r="D65" s="13">
        <f t="shared" si="4"/>
        <v>0.01169999999999996</v>
      </c>
      <c r="E65" s="13">
        <f t="shared" si="5"/>
        <v>0.3933000000000001</v>
      </c>
      <c r="F65" s="13">
        <f t="shared" si="6"/>
        <v>0.01544634394893006</v>
      </c>
      <c r="G65" s="13">
        <f t="shared" si="7"/>
        <v>0.002263149069270354</v>
      </c>
      <c r="H65" s="13">
        <f t="shared" si="1"/>
        <v>0.22323479148939124</v>
      </c>
      <c r="I65" s="13">
        <f t="shared" si="8"/>
        <v>0.010093101610550964</v>
      </c>
      <c r="J65" s="13">
        <f t="shared" si="9"/>
        <v>0.010093101610550964</v>
      </c>
      <c r="K65" s="14">
        <f t="shared" si="10"/>
        <v>0.05699238042757779</v>
      </c>
      <c r="L65" s="13">
        <f t="shared" si="0"/>
        <v>0.053558517729722484</v>
      </c>
      <c r="M65" s="20">
        <f t="shared" si="11"/>
        <v>404.97092289727044</v>
      </c>
      <c r="N65" s="23"/>
    </row>
    <row r="66" spans="1:14" ht="12.75">
      <c r="A66">
        <f t="shared" si="2"/>
        <v>45</v>
      </c>
      <c r="B66">
        <f t="shared" si="3"/>
        <v>270</v>
      </c>
      <c r="C66" s="26">
        <v>0.0039000000000000146</v>
      </c>
      <c r="D66" s="13">
        <f t="shared" si="4"/>
        <v>0.011700000000000044</v>
      </c>
      <c r="E66" s="13">
        <f t="shared" si="5"/>
        <v>0.40500000000000014</v>
      </c>
      <c r="F66" s="13">
        <f t="shared" si="6"/>
        <v>0.017867928954742304</v>
      </c>
      <c r="G66" s="13">
        <f t="shared" si="7"/>
        <v>0.0024215850058122435</v>
      </c>
      <c r="H66" s="13">
        <f t="shared" si="1"/>
        <v>0.23339406188045364</v>
      </c>
      <c r="I66" s="13">
        <f t="shared" si="8"/>
        <v>0.010159270391062403</v>
      </c>
      <c r="J66" s="13">
        <f t="shared" si="9"/>
        <v>0.010159270391062403</v>
      </c>
      <c r="K66" s="14">
        <f t="shared" si="10"/>
        <v>0.0573660134748657</v>
      </c>
      <c r="L66" s="13">
        <f t="shared" si="0"/>
        <v>0.05476541080355557</v>
      </c>
      <c r="M66" s="20">
        <f t="shared" si="11"/>
        <v>424.68647078655044</v>
      </c>
      <c r="N66" s="23"/>
    </row>
    <row r="67" spans="1:14" ht="12.75">
      <c r="A67">
        <f t="shared" si="2"/>
        <v>46</v>
      </c>
      <c r="B67">
        <f t="shared" si="3"/>
        <v>276</v>
      </c>
      <c r="C67" s="26">
        <v>0.0040000000000000036</v>
      </c>
      <c r="D67" s="13">
        <f t="shared" si="4"/>
        <v>0.01200000000000001</v>
      </c>
      <c r="E67" s="13">
        <f t="shared" si="5"/>
        <v>0.41700000000000015</v>
      </c>
      <c r="F67" s="13">
        <f t="shared" si="6"/>
        <v>0.020512043090574195</v>
      </c>
      <c r="G67" s="13">
        <f t="shared" si="7"/>
        <v>0.0026441141358318904</v>
      </c>
      <c r="H67" s="13">
        <f t="shared" si="1"/>
        <v>0.24387836855278136</v>
      </c>
      <c r="I67" s="13">
        <f t="shared" si="8"/>
        <v>0.01048430667232772</v>
      </c>
      <c r="J67" s="13">
        <f t="shared" si="9"/>
        <v>0.01048430667232772</v>
      </c>
      <c r="K67" s="14">
        <f t="shared" si="10"/>
        <v>0.05920138500974387</v>
      </c>
      <c r="L67" s="13">
        <f t="shared" si="0"/>
        <v>0.05593817361647197</v>
      </c>
      <c r="M67" s="20">
        <f t="shared" si="11"/>
        <v>444.82421328848034</v>
      </c>
      <c r="N67" s="23"/>
    </row>
    <row r="68" spans="1:14" ht="12.75">
      <c r="A68">
        <f t="shared" si="2"/>
        <v>47</v>
      </c>
      <c r="B68">
        <f t="shared" si="3"/>
        <v>282</v>
      </c>
      <c r="C68" s="26">
        <v>0.0040999999999999925</v>
      </c>
      <c r="D68" s="13">
        <f t="shared" si="4"/>
        <v>0.012299999999999978</v>
      </c>
      <c r="E68" s="13">
        <f t="shared" si="5"/>
        <v>0.4293000000000001</v>
      </c>
      <c r="F68" s="13">
        <f t="shared" si="6"/>
        <v>0.02338659097021029</v>
      </c>
      <c r="G68" s="13">
        <f t="shared" si="7"/>
        <v>0.0028745478796360947</v>
      </c>
      <c r="H68" s="13">
        <f t="shared" si="1"/>
        <v>0.25468849254749265</v>
      </c>
      <c r="I68" s="13">
        <f t="shared" si="8"/>
        <v>0.01081012399471129</v>
      </c>
      <c r="J68" s="13">
        <f t="shared" si="9"/>
        <v>0.01081012399471129</v>
      </c>
      <c r="K68" s="14">
        <f t="shared" si="10"/>
        <v>0.061041166823469765</v>
      </c>
      <c r="L68" s="13">
        <f t="shared" si="0"/>
        <v>0.05733254104985026</v>
      </c>
      <c r="M68" s="20">
        <f t="shared" si="11"/>
        <v>465.46392806642643</v>
      </c>
      <c r="N68" s="23"/>
    </row>
    <row r="69" spans="1:14" ht="12.75">
      <c r="A69">
        <f t="shared" si="2"/>
        <v>48</v>
      </c>
      <c r="B69">
        <f t="shared" si="3"/>
        <v>288</v>
      </c>
      <c r="C69" s="26">
        <v>0.0041999999999999815</v>
      </c>
      <c r="D69" s="13">
        <f t="shared" si="4"/>
        <v>0.012599999999999945</v>
      </c>
      <c r="E69" s="13">
        <f t="shared" si="5"/>
        <v>0.44190000000000007</v>
      </c>
      <c r="F69" s="13">
        <f t="shared" si="6"/>
        <v>0.02649929621108613</v>
      </c>
      <c r="G69" s="13">
        <f t="shared" si="7"/>
        <v>0.0031127052408758404</v>
      </c>
      <c r="H69" s="13">
        <f t="shared" si="1"/>
        <v>0.26582507539047284</v>
      </c>
      <c r="I69" s="13">
        <f t="shared" si="8"/>
        <v>0.011136582842980192</v>
      </c>
      <c r="J69" s="13">
        <f t="shared" si="9"/>
        <v>0.011136582842980192</v>
      </c>
      <c r="K69" s="14">
        <f t="shared" si="10"/>
        <v>0.06288457112002815</v>
      </c>
      <c r="L69" s="13">
        <f t="shared" si="0"/>
        <v>0.05887598369048316</v>
      </c>
      <c r="M69" s="20">
        <f t="shared" si="11"/>
        <v>486.65928219500034</v>
      </c>
      <c r="N69" s="23"/>
    </row>
    <row r="70" spans="1:14" ht="12.75">
      <c r="A70">
        <f t="shared" si="2"/>
        <v>49</v>
      </c>
      <c r="B70">
        <f t="shared" si="3"/>
        <v>294</v>
      </c>
      <c r="C70" s="26">
        <v>0.004300000000000026</v>
      </c>
      <c r="D70" s="13">
        <f t="shared" si="4"/>
        <v>0.012900000000000078</v>
      </c>
      <c r="E70" s="13">
        <f t="shared" si="5"/>
        <v>0.45480000000000015</v>
      </c>
      <c r="F70" s="13">
        <f t="shared" si="6"/>
        <v>0.029857693094113263</v>
      </c>
      <c r="G70" s="13">
        <f t="shared" si="7"/>
        <v>0.0033583968830271337</v>
      </c>
      <c r="H70" s="13">
        <f t="shared" si="1"/>
        <v>0.2772886298608307</v>
      </c>
      <c r="I70" s="13">
        <f t="shared" si="8"/>
        <v>0.01146355447035785</v>
      </c>
      <c r="J70" s="13">
        <f t="shared" si="9"/>
        <v>0.01146355447035785</v>
      </c>
      <c r="K70" s="14">
        <f t="shared" si="10"/>
        <v>0.06473087090928734</v>
      </c>
      <c r="L70" s="13">
        <f t="shared" si="0"/>
        <v>0.06051989613187469</v>
      </c>
      <c r="M70" s="20">
        <f t="shared" si="11"/>
        <v>508.44644480247524</v>
      </c>
      <c r="N70" s="23"/>
    </row>
    <row r="71" spans="1:14" ht="12.75">
      <c r="A71">
        <f t="shared" si="2"/>
        <v>50</v>
      </c>
      <c r="B71">
        <f t="shared" si="3"/>
        <v>300</v>
      </c>
      <c r="C71" s="26">
        <v>0.004399999999999987</v>
      </c>
      <c r="D71" s="13">
        <f t="shared" si="4"/>
        <v>0.013199999999999962</v>
      </c>
      <c r="E71" s="13">
        <f t="shared" si="5"/>
        <v>0.4680000000000001</v>
      </c>
      <c r="F71" s="13">
        <f t="shared" si="6"/>
        <v>0.0334691192360396</v>
      </c>
      <c r="G71" s="13">
        <f t="shared" si="7"/>
        <v>0.0036114261419263397</v>
      </c>
      <c r="H71" s="13">
        <f t="shared" si="1"/>
        <v>0.28907955040285893</v>
      </c>
      <c r="I71" s="13">
        <f t="shared" si="8"/>
        <v>0.011790920542028238</v>
      </c>
      <c r="J71" s="13">
        <f t="shared" si="9"/>
        <v>0.011790920542028238</v>
      </c>
      <c r="K71" s="14">
        <f t="shared" si="10"/>
        <v>0.06657939799398613</v>
      </c>
      <c r="L71" s="13">
        <f t="shared" si="0"/>
        <v>0.06223164223846204</v>
      </c>
      <c r="M71" s="20">
        <f t="shared" si="11"/>
        <v>530.8498360083215</v>
      </c>
      <c r="N71" s="23"/>
    </row>
    <row r="72" spans="1:14" ht="12.75">
      <c r="A72">
        <f t="shared" si="2"/>
        <v>51</v>
      </c>
      <c r="B72">
        <f t="shared" si="3"/>
        <v>306</v>
      </c>
      <c r="C72" s="26">
        <v>0.004599999999999993</v>
      </c>
      <c r="D72" s="13">
        <f t="shared" si="4"/>
        <v>0.013799999999999979</v>
      </c>
      <c r="E72" s="13">
        <f t="shared" si="5"/>
        <v>0.48180000000000006</v>
      </c>
      <c r="F72" s="13">
        <f t="shared" si="6"/>
        <v>0.03742875245599415</v>
      </c>
      <c r="G72" s="13">
        <f t="shared" si="7"/>
        <v>0.003959633219954545</v>
      </c>
      <c r="H72" s="13">
        <f t="shared" si="1"/>
        <v>0.30146808148079385</v>
      </c>
      <c r="I72" s="13">
        <f t="shared" si="8"/>
        <v>0.012388531077934917</v>
      </c>
      <c r="J72" s="13">
        <f t="shared" si="9"/>
        <v>0.012388531077934917</v>
      </c>
      <c r="K72" s="14">
        <f t="shared" si="10"/>
        <v>0.06995390548673917</v>
      </c>
      <c r="L72" s="13">
        <f t="shared" si="0"/>
        <v>0.06424331207242891</v>
      </c>
      <c r="M72" s="20">
        <f t="shared" si="11"/>
        <v>553.9774283543959</v>
      </c>
      <c r="N72" s="23"/>
    </row>
    <row r="73" spans="1:14" ht="12.75">
      <c r="A73">
        <f t="shared" si="2"/>
        <v>52</v>
      </c>
      <c r="B73">
        <f t="shared" si="3"/>
        <v>312</v>
      </c>
      <c r="C73" s="26">
        <v>0.00470000000000001</v>
      </c>
      <c r="D73" s="13">
        <f t="shared" si="4"/>
        <v>0.01410000000000003</v>
      </c>
      <c r="E73" s="13">
        <f t="shared" si="5"/>
        <v>0.4959000000000001</v>
      </c>
      <c r="F73" s="13">
        <f t="shared" si="6"/>
        <v>0.04166340614409802</v>
      </c>
      <c r="G73" s="13">
        <f t="shared" si="7"/>
        <v>0.0042346536881038704</v>
      </c>
      <c r="H73" s="13">
        <f t="shared" si="1"/>
        <v>0.3141869693911358</v>
      </c>
      <c r="I73" s="13">
        <f t="shared" si="8"/>
        <v>0.012718887910341925</v>
      </c>
      <c r="J73" s="13">
        <f t="shared" si="9"/>
        <v>0.012718887910341925</v>
      </c>
      <c r="K73" s="14">
        <f t="shared" si="10"/>
        <v>0.07181932040039742</v>
      </c>
      <c r="L73" s="13">
        <f t="shared" si="0"/>
        <v>0.06645774569614203</v>
      </c>
      <c r="M73" s="20">
        <f t="shared" si="11"/>
        <v>577.902216805007</v>
      </c>
      <c r="N73" s="23"/>
    </row>
    <row r="74" spans="1:14" ht="12.75">
      <c r="A74">
        <f t="shared" si="2"/>
        <v>53</v>
      </c>
      <c r="B74">
        <f t="shared" si="3"/>
        <v>318</v>
      </c>
      <c r="C74" s="26">
        <v>0.004799999999999999</v>
      </c>
      <c r="D74" s="13">
        <f t="shared" si="4"/>
        <v>0.014399999999999996</v>
      </c>
      <c r="E74" s="13">
        <f t="shared" si="5"/>
        <v>0.5103000000000001</v>
      </c>
      <c r="F74" s="13">
        <f t="shared" si="6"/>
        <v>0.04617970806646398</v>
      </c>
      <c r="G74" s="13">
        <f t="shared" si="7"/>
        <v>0.004516301922365962</v>
      </c>
      <c r="H74" s="13">
        <f t="shared" si="1"/>
        <v>0.3272361531255013</v>
      </c>
      <c r="I74" s="13">
        <f t="shared" si="8"/>
        <v>0.013049183734365533</v>
      </c>
      <c r="J74" s="13">
        <f t="shared" si="9"/>
        <v>0.013049183734365533</v>
      </c>
      <c r="K74" s="14">
        <f t="shared" si="10"/>
        <v>0.07368439082005072</v>
      </c>
      <c r="L74" s="13">
        <f t="shared" si="0"/>
        <v>0.06855578233416938</v>
      </c>
      <c r="M74" s="20">
        <f t="shared" si="11"/>
        <v>602.582298445308</v>
      </c>
      <c r="N74" s="23"/>
    </row>
    <row r="75" spans="1:14" ht="12.75">
      <c r="A75">
        <f t="shared" si="2"/>
        <v>54</v>
      </c>
      <c r="B75">
        <f t="shared" si="3"/>
        <v>324</v>
      </c>
      <c r="C75" s="26">
        <v>0.004899999999999988</v>
      </c>
      <c r="D75" s="13">
        <f t="shared" si="4"/>
        <v>0.014699999999999963</v>
      </c>
      <c r="E75" s="13">
        <f t="shared" si="5"/>
        <v>0.525</v>
      </c>
      <c r="F75" s="13">
        <f t="shared" si="6"/>
        <v>0.05098405824599</v>
      </c>
      <c r="G75" s="13">
        <f t="shared" si="7"/>
        <v>0.004804350179526018</v>
      </c>
      <c r="H75" s="13">
        <f t="shared" si="1"/>
        <v>0.3406154974962559</v>
      </c>
      <c r="I75" s="13">
        <f t="shared" si="8"/>
        <v>0.013379344370754609</v>
      </c>
      <c r="J75" s="13">
        <f t="shared" si="9"/>
        <v>0.013379344370754609</v>
      </c>
      <c r="K75" s="14">
        <f t="shared" si="10"/>
        <v>0.07554869788019437</v>
      </c>
      <c r="L75" s="13">
        <f t="shared" si="0"/>
        <v>0.0705760363394871</v>
      </c>
      <c r="M75" s="20">
        <f t="shared" si="11"/>
        <v>627.9896715275233</v>
      </c>
      <c r="N75" s="23"/>
    </row>
    <row r="76" spans="1:14" ht="12.75">
      <c r="A76">
        <f t="shared" si="2"/>
        <v>55</v>
      </c>
      <c r="B76">
        <f t="shared" si="3"/>
        <v>330</v>
      </c>
      <c r="C76" s="26">
        <v>0.005</v>
      </c>
      <c r="D76" s="13">
        <f t="shared" si="4"/>
        <v>0.015</v>
      </c>
      <c r="E76" s="13">
        <f t="shared" si="5"/>
        <v>0.54</v>
      </c>
      <c r="F76" s="13">
        <f t="shared" si="6"/>
        <v>0.05608262712914157</v>
      </c>
      <c r="G76" s="13">
        <f t="shared" si="7"/>
        <v>0.0050985688831515705</v>
      </c>
      <c r="H76" s="13">
        <f t="shared" si="1"/>
        <v>0.35432480130763877</v>
      </c>
      <c r="I76" s="13">
        <f t="shared" si="8"/>
        <v>0.013709303811382856</v>
      </c>
      <c r="J76" s="13">
        <f t="shared" si="9"/>
        <v>0.013709303811382856</v>
      </c>
      <c r="K76" s="14">
        <f t="shared" si="10"/>
        <v>0.07741186885494188</v>
      </c>
      <c r="L76" s="13">
        <f t="shared" si="0"/>
        <v>0.07254411868218077</v>
      </c>
      <c r="M76" s="20">
        <f t="shared" si="11"/>
        <v>654.1055542531084</v>
      </c>
      <c r="N76" s="23"/>
    </row>
    <row r="77" spans="1:14" ht="12.75">
      <c r="A77">
        <f t="shared" si="2"/>
        <v>56</v>
      </c>
      <c r="B77">
        <f t="shared" si="3"/>
        <v>336</v>
      </c>
      <c r="C77" s="26">
        <v>0.0049000000000000155</v>
      </c>
      <c r="D77" s="13">
        <f t="shared" si="4"/>
        <v>0.014700000000000046</v>
      </c>
      <c r="E77" s="13">
        <f t="shared" si="5"/>
        <v>0.5547000000000001</v>
      </c>
      <c r="F77" s="13">
        <f t="shared" si="6"/>
        <v>0.06126594168517047</v>
      </c>
      <c r="G77" s="13">
        <f t="shared" si="7"/>
        <v>0.005183314556028905</v>
      </c>
      <c r="H77" s="13">
        <f t="shared" si="1"/>
        <v>0.3678122433026788</v>
      </c>
      <c r="I77" s="13">
        <f t="shared" si="8"/>
        <v>0.01348744199504004</v>
      </c>
      <c r="J77" s="13">
        <f t="shared" si="9"/>
        <v>0.01348744199504004</v>
      </c>
      <c r="K77" s="14">
        <f t="shared" si="10"/>
        <v>0.07615908913199276</v>
      </c>
      <c r="L77" s="13">
        <f t="shared" si="0"/>
        <v>0.07395790545260962</v>
      </c>
      <c r="M77" s="20">
        <f t="shared" si="11"/>
        <v>680.7304002160479</v>
      </c>
      <c r="N77" s="23"/>
    </row>
    <row r="78" spans="1:14" ht="12.75">
      <c r="A78">
        <f t="shared" si="2"/>
        <v>57</v>
      </c>
      <c r="B78">
        <f t="shared" si="3"/>
        <v>342</v>
      </c>
      <c r="C78" s="26">
        <v>0.005099999999999993</v>
      </c>
      <c r="D78" s="13">
        <f t="shared" si="4"/>
        <v>0.01529999999999998</v>
      </c>
      <c r="E78" s="13">
        <f t="shared" si="5"/>
        <v>0.5700000000000001</v>
      </c>
      <c r="F78" s="13">
        <f t="shared" si="6"/>
        <v>0.0668514542434297</v>
      </c>
      <c r="G78" s="13">
        <f t="shared" si="7"/>
        <v>0.005585512558259224</v>
      </c>
      <c r="H78" s="13">
        <f t="shared" si="1"/>
        <v>0.38190182724912974</v>
      </c>
      <c r="I78" s="13">
        <f t="shared" si="8"/>
        <v>0.014089583946450934</v>
      </c>
      <c r="J78" s="13">
        <f t="shared" si="9"/>
        <v>0.014089583946450934</v>
      </c>
      <c r="K78" s="14">
        <f t="shared" si="10"/>
        <v>0.07955918401762628</v>
      </c>
      <c r="L78" s="13">
        <f t="shared" si="0"/>
        <v>0.07525831582667626</v>
      </c>
      <c r="M78" s="20">
        <f t="shared" si="11"/>
        <v>707.8233939136513</v>
      </c>
      <c r="N78" s="23"/>
    </row>
    <row r="79" spans="1:14" ht="12.75">
      <c r="A79">
        <f t="shared" si="2"/>
        <v>58</v>
      </c>
      <c r="B79">
        <f t="shared" si="3"/>
        <v>348</v>
      </c>
      <c r="C79" s="26">
        <v>0.00520000000000001</v>
      </c>
      <c r="D79" s="13">
        <f t="shared" si="4"/>
        <v>0.01560000000000003</v>
      </c>
      <c r="E79" s="13">
        <f t="shared" si="5"/>
        <v>0.5856000000000001</v>
      </c>
      <c r="F79" s="13">
        <f t="shared" si="6"/>
        <v>0.07274089118339208</v>
      </c>
      <c r="G79" s="13">
        <f t="shared" si="7"/>
        <v>0.005889436939962384</v>
      </c>
      <c r="H79" s="13">
        <f t="shared" si="1"/>
        <v>0.3963186015593997</v>
      </c>
      <c r="I79" s="13">
        <f t="shared" si="8"/>
        <v>0.014416774310269942</v>
      </c>
      <c r="J79" s="13">
        <f t="shared" si="9"/>
        <v>0.014416774310269942</v>
      </c>
      <c r="K79" s="14">
        <f t="shared" si="10"/>
        <v>0.08140671893865761</v>
      </c>
      <c r="L79" s="13">
        <f t="shared" si="0"/>
        <v>0.07699986104383148</v>
      </c>
      <c r="M79" s="20">
        <f t="shared" si="11"/>
        <v>735.5433438894306</v>
      </c>
      <c r="N79" s="23"/>
    </row>
    <row r="80" spans="1:14" ht="12.75">
      <c r="A80">
        <f t="shared" si="2"/>
        <v>59</v>
      </c>
      <c r="B80">
        <f t="shared" si="3"/>
        <v>354</v>
      </c>
      <c r="C80" s="26">
        <v>0.005299999999999999</v>
      </c>
      <c r="D80" s="13">
        <f t="shared" si="4"/>
        <v>0.015899999999999997</v>
      </c>
      <c r="E80" s="13">
        <f t="shared" si="5"/>
        <v>0.6015000000000001</v>
      </c>
      <c r="F80" s="13">
        <f t="shared" si="6"/>
        <v>0.07893963264662433</v>
      </c>
      <c r="G80" s="13">
        <f t="shared" si="7"/>
        <v>0.006198741463232252</v>
      </c>
      <c r="H80" s="13">
        <f t="shared" si="1"/>
        <v>0.41106229476993705</v>
      </c>
      <c r="I80" s="13">
        <f t="shared" si="8"/>
        <v>0.014743693210537367</v>
      </c>
      <c r="J80" s="13">
        <f t="shared" si="9"/>
        <v>0.014743693210537367</v>
      </c>
      <c r="K80" s="14">
        <f t="shared" si="10"/>
        <v>0.083252720995501</v>
      </c>
      <c r="L80" s="13">
        <f t="shared" si="0"/>
        <v>0.0787764806849141</v>
      </c>
      <c r="M80" s="20">
        <f t="shared" si="11"/>
        <v>763.9028769359996</v>
      </c>
      <c r="N80" s="23"/>
    </row>
    <row r="81" spans="1:14" ht="12.75">
      <c r="A81">
        <f t="shared" si="2"/>
        <v>60</v>
      </c>
      <c r="B81">
        <f t="shared" si="3"/>
        <v>360</v>
      </c>
      <c r="C81" s="26">
        <v>0.005499999999999977</v>
      </c>
      <c r="D81" s="13">
        <f t="shared" si="4"/>
        <v>0.01649999999999993</v>
      </c>
      <c r="E81" s="13">
        <f t="shared" si="5"/>
        <v>0.6180000000000001</v>
      </c>
      <c r="F81" s="13">
        <f t="shared" si="6"/>
        <v>0.08557529438183384</v>
      </c>
      <c r="G81" s="13">
        <f t="shared" si="7"/>
        <v>0.006635661735209505</v>
      </c>
      <c r="H81" s="13">
        <f t="shared" si="1"/>
        <v>0.4264121167405369</v>
      </c>
      <c r="I81" s="13">
        <f t="shared" si="8"/>
        <v>0.015349821970599864</v>
      </c>
      <c r="J81" s="13">
        <f t="shared" si="9"/>
        <v>0.015349821970599864</v>
      </c>
      <c r="K81" s="14">
        <f t="shared" si="10"/>
        <v>0.08667532806065391</v>
      </c>
      <c r="L81" s="13">
        <f t="shared" si="0"/>
        <v>0.08083899529930189</v>
      </c>
      <c r="M81" s="20">
        <f t="shared" si="11"/>
        <v>793.0049152437483</v>
      </c>
      <c r="N81" s="23"/>
    </row>
    <row r="82" spans="1:14" ht="12.75">
      <c r="A82">
        <f t="shared" si="2"/>
        <v>61</v>
      </c>
      <c r="B82">
        <f t="shared" si="3"/>
        <v>366</v>
      </c>
      <c r="C82" s="26">
        <v>0.006000000000000005</v>
      </c>
      <c r="D82" s="13">
        <f t="shared" si="4"/>
        <v>0.018000000000000016</v>
      </c>
      <c r="E82" s="13">
        <f t="shared" si="5"/>
        <v>0.6360000000000001</v>
      </c>
      <c r="F82" s="13">
        <f t="shared" si="6"/>
        <v>0.09304269762379327</v>
      </c>
      <c r="G82" s="13">
        <f t="shared" si="7"/>
        <v>0.007467403241959436</v>
      </c>
      <c r="H82" s="13">
        <f t="shared" si="1"/>
        <v>0.4432115374594331</v>
      </c>
      <c r="I82" s="13">
        <f t="shared" si="8"/>
        <v>0.016799420718896174</v>
      </c>
      <c r="J82" s="13">
        <f t="shared" si="9"/>
        <v>0.016799420718896174</v>
      </c>
      <c r="K82" s="14">
        <f t="shared" si="10"/>
        <v>0.09486072899270039</v>
      </c>
      <c r="L82" s="13">
        <f t="shared" si="0"/>
        <v>0.08414867304176031</v>
      </c>
      <c r="M82" s="20">
        <f t="shared" si="11"/>
        <v>823.2984375387821</v>
      </c>
      <c r="N82" s="23"/>
    </row>
    <row r="83" spans="1:14" ht="12.75">
      <c r="A83">
        <f t="shared" si="2"/>
        <v>62</v>
      </c>
      <c r="B83">
        <f t="shared" si="3"/>
        <v>372</v>
      </c>
      <c r="C83" s="26">
        <v>0.006099999999999994</v>
      </c>
      <c r="D83" s="13">
        <f t="shared" si="4"/>
        <v>0.018299999999999983</v>
      </c>
      <c r="E83" s="13">
        <f t="shared" si="5"/>
        <v>0.6543000000000001</v>
      </c>
      <c r="F83" s="13">
        <f t="shared" si="6"/>
        <v>0.10087113112997982</v>
      </c>
      <c r="G83" s="13">
        <f t="shared" si="7"/>
        <v>0.007828433506186547</v>
      </c>
      <c r="H83" s="13">
        <f t="shared" si="1"/>
        <v>0.46034514282229805</v>
      </c>
      <c r="I83" s="13">
        <f t="shared" si="8"/>
        <v>0.017133605362864957</v>
      </c>
      <c r="J83" s="13">
        <f t="shared" si="9"/>
        <v>0.017133605362864957</v>
      </c>
      <c r="K83" s="14">
        <f t="shared" si="10"/>
        <v>0.0967477582823108</v>
      </c>
      <c r="L83" s="13">
        <f t="shared" si="0"/>
        <v>0.08803386324034207</v>
      </c>
      <c r="M83" s="20">
        <f t="shared" si="11"/>
        <v>854.9906283053052</v>
      </c>
      <c r="N83" s="23"/>
    </row>
    <row r="84" spans="1:14" ht="12.75">
      <c r="A84">
        <f t="shared" si="2"/>
        <v>63</v>
      </c>
      <c r="B84">
        <f t="shared" si="3"/>
        <v>378</v>
      </c>
      <c r="C84" s="26">
        <v>0.006200000000000011</v>
      </c>
      <c r="D84" s="13">
        <f t="shared" si="4"/>
        <v>0.018600000000000033</v>
      </c>
      <c r="E84" s="13">
        <f t="shared" si="5"/>
        <v>0.6729000000000002</v>
      </c>
      <c r="F84" s="13">
        <f t="shared" si="6"/>
        <v>0.10906425018098821</v>
      </c>
      <c r="G84" s="13">
        <f t="shared" si="7"/>
        <v>0.00819311905100839</v>
      </c>
      <c r="H84" s="13">
        <f t="shared" si="1"/>
        <v>0.4778119438120389</v>
      </c>
      <c r="I84" s="13">
        <f t="shared" si="8"/>
        <v>0.01746680098974085</v>
      </c>
      <c r="J84" s="13">
        <f t="shared" si="9"/>
        <v>0.01746680098974085</v>
      </c>
      <c r="K84" s="14">
        <f t="shared" si="10"/>
        <v>0.09862920292207</v>
      </c>
      <c r="L84" s="13">
        <f t="shared" si="0"/>
        <v>0.09125206902762485</v>
      </c>
      <c r="M84" s="20">
        <f t="shared" si="11"/>
        <v>887.8413731552502</v>
      </c>
      <c r="N84" s="23"/>
    </row>
    <row r="85" spans="1:14" ht="12.75">
      <c r="A85">
        <f t="shared" si="2"/>
        <v>64</v>
      </c>
      <c r="B85">
        <f t="shared" si="3"/>
        <v>384</v>
      </c>
      <c r="C85" s="26">
        <v>0.0063</v>
      </c>
      <c r="D85" s="13">
        <f t="shared" si="4"/>
        <v>0.0189</v>
      </c>
      <c r="E85" s="13">
        <f t="shared" si="5"/>
        <v>0.6918000000000002</v>
      </c>
      <c r="F85" s="13">
        <f t="shared" si="6"/>
        <v>0.11762548025737082</v>
      </c>
      <c r="G85" s="13">
        <f t="shared" si="7"/>
        <v>0.008561230076382612</v>
      </c>
      <c r="H85" s="13">
        <f t="shared" si="1"/>
        <v>0.4956109668926408</v>
      </c>
      <c r="I85" s="13">
        <f t="shared" si="8"/>
        <v>0.017799023080601883</v>
      </c>
      <c r="J85" s="13">
        <f t="shared" si="9"/>
        <v>0.017799023080601883</v>
      </c>
      <c r="K85" s="14">
        <f t="shared" si="10"/>
        <v>0.10050515032846531</v>
      </c>
      <c r="L85" s="13">
        <f aca="true" t="shared" si="12" ref="L85:L148">+L84+($B$8*((K84+K85)-(2*L84)))</f>
        <v>0.09402377156017246</v>
      </c>
      <c r="M85" s="20">
        <f t="shared" si="11"/>
        <v>921.6899309169122</v>
      </c>
      <c r="N85" s="23"/>
    </row>
    <row r="86" spans="1:14" ht="12.75">
      <c r="A86">
        <f t="shared" si="2"/>
        <v>65</v>
      </c>
      <c r="B86">
        <f t="shared" si="3"/>
        <v>390</v>
      </c>
      <c r="C86" s="26">
        <v>0.006399999999999989</v>
      </c>
      <c r="D86" s="13">
        <f t="shared" si="4"/>
        <v>0.019199999999999967</v>
      </c>
      <c r="E86" s="13">
        <f t="shared" si="5"/>
        <v>0.7110000000000002</v>
      </c>
      <c r="F86" s="13">
        <f t="shared" si="6"/>
        <v>0.12655802356699214</v>
      </c>
      <c r="G86" s="13">
        <f t="shared" si="7"/>
        <v>0.008932543309621316</v>
      </c>
      <c r="H86" s="13">
        <f aca="true" t="shared" si="13" ref="H86:H120">+IF(E86&lt;$F$13,0,((E86-$F$13)^2)/(E86+0.8*$F$12))</f>
        <v>0.5137412557030099</v>
      </c>
      <c r="I86" s="13">
        <f t="shared" si="8"/>
        <v>0.0181302888103691</v>
      </c>
      <c r="J86" s="13">
        <f t="shared" si="9"/>
        <v>0.0181302888103691</v>
      </c>
      <c r="K86" s="14">
        <f t="shared" si="10"/>
        <v>0.10237569748255086</v>
      </c>
      <c r="L86" s="13">
        <f t="shared" si="12"/>
        <v>0.09649598900861767</v>
      </c>
      <c r="M86" s="20">
        <f t="shared" si="11"/>
        <v>956.4284869600145</v>
      </c>
      <c r="N86" s="23"/>
    </row>
    <row r="87" spans="1:14" ht="12.75">
      <c r="A87">
        <f aca="true" t="shared" si="14" ref="A87:A120">+A86+1</f>
        <v>66</v>
      </c>
      <c r="B87">
        <f aca="true" t="shared" si="15" ref="B87:B150">+(A87)*$B$6</f>
        <v>396</v>
      </c>
      <c r="C87" s="26">
        <v>0.005900000000000016</v>
      </c>
      <c r="D87" s="13">
        <f aca="true" t="shared" si="16" ref="D87:D150">+C87*$B$5</f>
        <v>0.01770000000000005</v>
      </c>
      <c r="E87" s="13">
        <f aca="true" t="shared" si="17" ref="E87:E120">+D87+E86</f>
        <v>0.7287000000000002</v>
      </c>
      <c r="F87" s="13">
        <f aca="true" t="shared" si="18" ref="F87:F150">IF(E87&lt;$B$13,0,((E87-$B$13)^2)/(E87+0.8*$B$12))</f>
        <v>0.13499607572172326</v>
      </c>
      <c r="G87" s="13">
        <f aca="true" t="shared" si="19" ref="G87:G150">+F87-F86</f>
        <v>0.008438052154731118</v>
      </c>
      <c r="H87" s="13">
        <f t="shared" si="13"/>
        <v>0.5304959116434299</v>
      </c>
      <c r="I87" s="13">
        <f aca="true" t="shared" si="20" ref="I87:I150">+H87-H86</f>
        <v>0.016754655940420027</v>
      </c>
      <c r="J87" s="13">
        <f aca="true" t="shared" si="21" ref="J87:J120">+($B$10/$B$4)*G87+(($F$10/$B$4)*I87)</f>
        <v>0.016754655940420027</v>
      </c>
      <c r="K87" s="14">
        <f aca="true" t="shared" si="22" ref="K87:K150">+(60.5*J87*$B$4)/$B$6</f>
        <v>0.09460795721023842</v>
      </c>
      <c r="L87" s="13">
        <f t="shared" si="12"/>
        <v>0.09716126845454333</v>
      </c>
      <c r="M87" s="20">
        <f aca="true" t="shared" si="23" ref="M87:M150">+L87*$B$6*60+M86</f>
        <v>991.4065436036501</v>
      </c>
      <c r="N87" s="23"/>
    </row>
    <row r="88" spans="1:14" ht="12.75">
      <c r="A88">
        <f t="shared" si="14"/>
        <v>67</v>
      </c>
      <c r="B88">
        <f t="shared" si="15"/>
        <v>402</v>
      </c>
      <c r="C88" s="26">
        <v>0.005899999999999989</v>
      </c>
      <c r="D88" s="13">
        <f t="shared" si="16"/>
        <v>0.017699999999999966</v>
      </c>
      <c r="E88" s="13">
        <f t="shared" si="17"/>
        <v>0.7464000000000002</v>
      </c>
      <c r="F88" s="13">
        <f t="shared" si="18"/>
        <v>0.1436230857762437</v>
      </c>
      <c r="G88" s="13">
        <f t="shared" si="19"/>
        <v>0.008627010054520434</v>
      </c>
      <c r="H88" s="13">
        <f t="shared" si="13"/>
        <v>0.5472873560372338</v>
      </c>
      <c r="I88" s="13">
        <f t="shared" si="20"/>
        <v>0.016791444393803867</v>
      </c>
      <c r="J88" s="13">
        <f t="shared" si="21"/>
        <v>0.016791444393803867</v>
      </c>
      <c r="K88" s="14">
        <f t="shared" si="22"/>
        <v>0.09481568934367918</v>
      </c>
      <c r="L88" s="13">
        <f t="shared" si="12"/>
        <v>0.09634478672868181</v>
      </c>
      <c r="M88" s="20">
        <f t="shared" si="23"/>
        <v>1026.0906668259756</v>
      </c>
      <c r="N88" s="23"/>
    </row>
    <row r="89" spans="1:14" ht="12.75">
      <c r="A89">
        <f t="shared" si="14"/>
        <v>68</v>
      </c>
      <c r="B89">
        <f t="shared" si="15"/>
        <v>408</v>
      </c>
      <c r="C89" s="26">
        <v>0.006100000000000022</v>
      </c>
      <c r="D89" s="13">
        <f t="shared" si="16"/>
        <v>0.018300000000000066</v>
      </c>
      <c r="E89" s="13">
        <f t="shared" si="17"/>
        <v>0.7647000000000003</v>
      </c>
      <c r="F89" s="13">
        <f t="shared" si="18"/>
        <v>0.15273512691853627</v>
      </c>
      <c r="G89" s="13">
        <f t="shared" si="19"/>
        <v>0.009112041142292582</v>
      </c>
      <c r="H89" s="13">
        <f t="shared" si="13"/>
        <v>0.5646844437591405</v>
      </c>
      <c r="I89" s="13">
        <f t="shared" si="20"/>
        <v>0.017397087721906734</v>
      </c>
      <c r="J89" s="13">
        <f t="shared" si="21"/>
        <v>0.017397087721906734</v>
      </c>
      <c r="K89" s="14">
        <f t="shared" si="22"/>
        <v>0.0982355553363667</v>
      </c>
      <c r="L89" s="13">
        <f t="shared" si="12"/>
        <v>0.09640506526579552</v>
      </c>
      <c r="M89" s="20">
        <f t="shared" si="23"/>
        <v>1060.796490321662</v>
      </c>
      <c r="N89" s="23"/>
    </row>
    <row r="90" spans="1:14" ht="12.75">
      <c r="A90">
        <f t="shared" si="14"/>
        <v>69</v>
      </c>
      <c r="B90">
        <f t="shared" si="15"/>
        <v>414</v>
      </c>
      <c r="C90" s="26">
        <v>0.006399999999999961</v>
      </c>
      <c r="D90" s="13">
        <f t="shared" si="16"/>
        <v>0.019199999999999884</v>
      </c>
      <c r="E90" s="13">
        <f t="shared" si="17"/>
        <v>0.7839000000000002</v>
      </c>
      <c r="F90" s="13">
        <f t="shared" si="18"/>
        <v>0.16249922789473217</v>
      </c>
      <c r="G90" s="13">
        <f t="shared" si="19"/>
        <v>0.0097641009761959</v>
      </c>
      <c r="H90" s="13">
        <f t="shared" si="13"/>
        <v>0.5829746319966828</v>
      </c>
      <c r="I90" s="13">
        <f t="shared" si="20"/>
        <v>0.01829018823754225</v>
      </c>
      <c r="J90" s="13">
        <f t="shared" si="21"/>
        <v>0.01829018823754225</v>
      </c>
      <c r="K90" s="14">
        <f t="shared" si="22"/>
        <v>0.10327859624798857</v>
      </c>
      <c r="L90" s="13">
        <f t="shared" si="12"/>
        <v>0.09785573544125623</v>
      </c>
      <c r="M90" s="20">
        <f t="shared" si="23"/>
        <v>1096.0245550805143</v>
      </c>
      <c r="N90" s="23"/>
    </row>
    <row r="91" spans="1:14" ht="12.75">
      <c r="A91">
        <f t="shared" si="14"/>
        <v>70</v>
      </c>
      <c r="B91">
        <f t="shared" si="15"/>
        <v>420</v>
      </c>
      <c r="C91" s="26">
        <v>0.006700000000000039</v>
      </c>
      <c r="D91" s="13">
        <f t="shared" si="16"/>
        <v>0.020100000000000118</v>
      </c>
      <c r="E91" s="13">
        <f t="shared" si="17"/>
        <v>0.8040000000000003</v>
      </c>
      <c r="F91" s="13">
        <f t="shared" si="18"/>
        <v>0.17293756579001107</v>
      </c>
      <c r="G91" s="13">
        <f t="shared" si="19"/>
        <v>0.010438337895278899</v>
      </c>
      <c r="H91" s="13">
        <f t="shared" si="13"/>
        <v>0.6021608712351516</v>
      </c>
      <c r="I91" s="13">
        <f t="shared" si="20"/>
        <v>0.01918623923846885</v>
      </c>
      <c r="J91" s="13">
        <f t="shared" si="21"/>
        <v>0.01918623923846885</v>
      </c>
      <c r="K91" s="14">
        <f t="shared" si="22"/>
        <v>0.10833829756655412</v>
      </c>
      <c r="L91" s="13">
        <f t="shared" si="12"/>
        <v>0.10050663926326127</v>
      </c>
      <c r="M91" s="20">
        <f t="shared" si="23"/>
        <v>1132.2069452152884</v>
      </c>
      <c r="N91" s="23"/>
    </row>
    <row r="92" spans="1:14" ht="12.75">
      <c r="A92">
        <f t="shared" si="14"/>
        <v>71</v>
      </c>
      <c r="B92">
        <f t="shared" si="15"/>
        <v>426</v>
      </c>
      <c r="C92" s="26">
        <v>0.007199999999999984</v>
      </c>
      <c r="D92" s="13">
        <f t="shared" si="16"/>
        <v>0.021599999999999953</v>
      </c>
      <c r="E92" s="13">
        <f t="shared" si="17"/>
        <v>0.8256000000000002</v>
      </c>
      <c r="F92" s="13">
        <f t="shared" si="18"/>
        <v>0.18439351199411813</v>
      </c>
      <c r="G92" s="13">
        <f t="shared" si="19"/>
        <v>0.01145594620410706</v>
      </c>
      <c r="H92" s="13">
        <f t="shared" si="13"/>
        <v>0.6228203278352686</v>
      </c>
      <c r="I92" s="13">
        <f t="shared" si="20"/>
        <v>0.020659456600117032</v>
      </c>
      <c r="J92" s="13">
        <f t="shared" si="21"/>
        <v>0.020659456600117032</v>
      </c>
      <c r="K92" s="14">
        <f t="shared" si="22"/>
        <v>0.11665706493532751</v>
      </c>
      <c r="L92" s="13">
        <f t="shared" si="12"/>
        <v>0.10450365325915445</v>
      </c>
      <c r="M92" s="20">
        <f t="shared" si="23"/>
        <v>1169.828260388584</v>
      </c>
      <c r="N92" s="23"/>
    </row>
    <row r="93" spans="1:14" ht="12.75">
      <c r="A93">
        <f t="shared" si="14"/>
        <v>72</v>
      </c>
      <c r="B93">
        <f t="shared" si="15"/>
        <v>432</v>
      </c>
      <c r="C93" s="26">
        <v>0.007699999999999985</v>
      </c>
      <c r="D93" s="13">
        <f t="shared" si="16"/>
        <v>0.023099999999999954</v>
      </c>
      <c r="E93" s="13">
        <f t="shared" si="17"/>
        <v>0.8487000000000002</v>
      </c>
      <c r="F93" s="13">
        <f t="shared" si="18"/>
        <v>0.1969089215974325</v>
      </c>
      <c r="G93" s="13">
        <f t="shared" si="19"/>
        <v>0.012515409603314376</v>
      </c>
      <c r="H93" s="13">
        <f t="shared" si="13"/>
        <v>0.644958899193149</v>
      </c>
      <c r="I93" s="13">
        <f t="shared" si="20"/>
        <v>0.022138571357880332</v>
      </c>
      <c r="J93" s="13">
        <f t="shared" si="21"/>
        <v>0.022138571357880332</v>
      </c>
      <c r="K93" s="14">
        <f t="shared" si="22"/>
        <v>0.12500913293416427</v>
      </c>
      <c r="L93" s="13">
        <f t="shared" si="12"/>
        <v>0.10994680181768493</v>
      </c>
      <c r="M93" s="20">
        <f t="shared" si="23"/>
        <v>1209.4091090429506</v>
      </c>
      <c r="N93" s="23"/>
    </row>
    <row r="94" spans="1:14" ht="12.75">
      <c r="A94">
        <f t="shared" si="14"/>
        <v>73</v>
      </c>
      <c r="B94">
        <f t="shared" si="15"/>
        <v>438</v>
      </c>
      <c r="C94" s="26">
        <v>0.00830000000000003</v>
      </c>
      <c r="D94" s="13">
        <f t="shared" si="16"/>
        <v>0.02490000000000009</v>
      </c>
      <c r="E94" s="13">
        <f t="shared" si="17"/>
        <v>0.8736000000000004</v>
      </c>
      <c r="F94" s="13">
        <f t="shared" si="18"/>
        <v>0.21069361936496694</v>
      </c>
      <c r="G94" s="13">
        <f t="shared" si="19"/>
        <v>0.013784697767534437</v>
      </c>
      <c r="H94" s="13">
        <f t="shared" si="13"/>
        <v>0.6688705299541249</v>
      </c>
      <c r="I94" s="13">
        <f t="shared" si="20"/>
        <v>0.02391163076097591</v>
      </c>
      <c r="J94" s="13">
        <f t="shared" si="21"/>
        <v>0.02391163076097591</v>
      </c>
      <c r="K94" s="14">
        <f t="shared" si="22"/>
        <v>0.13502100836364397</v>
      </c>
      <c r="L94" s="13">
        <f t="shared" si="12"/>
        <v>0.11663622476142466</v>
      </c>
      <c r="M94" s="20">
        <f t="shared" si="23"/>
        <v>1251.3981499570634</v>
      </c>
      <c r="N94" s="23"/>
    </row>
    <row r="95" spans="1:14" ht="12.75">
      <c r="A95">
        <f t="shared" si="14"/>
        <v>74</v>
      </c>
      <c r="B95">
        <f t="shared" si="15"/>
        <v>444</v>
      </c>
      <c r="C95" s="26">
        <v>0.009000000000000008</v>
      </c>
      <c r="D95" s="13">
        <f t="shared" si="16"/>
        <v>0.027000000000000024</v>
      </c>
      <c r="E95" s="13">
        <f t="shared" si="17"/>
        <v>0.9006000000000004</v>
      </c>
      <c r="F95" s="13">
        <f t="shared" si="18"/>
        <v>0.2259719654029655</v>
      </c>
      <c r="G95" s="13">
        <f t="shared" si="19"/>
        <v>0.015278346037998547</v>
      </c>
      <c r="H95" s="13">
        <f t="shared" si="13"/>
        <v>0.6948510877366948</v>
      </c>
      <c r="I95" s="13">
        <f t="shared" si="20"/>
        <v>0.025980557782569913</v>
      </c>
      <c r="J95" s="13">
        <f>+($B$10/$B$4)*G95+(($F$10/$B$4)*I95)</f>
        <v>0.025980557782569913</v>
      </c>
      <c r="K95" s="14">
        <f t="shared" si="22"/>
        <v>0.1467035496122448</v>
      </c>
      <c r="L95" s="13">
        <f t="shared" si="12"/>
        <v>0.12471157617026457</v>
      </c>
      <c r="M95" s="20">
        <f t="shared" si="23"/>
        <v>1296.2943173783588</v>
      </c>
      <c r="N95" s="23"/>
    </row>
    <row r="96" spans="1:14" ht="12.75">
      <c r="A96">
        <f t="shared" si="14"/>
        <v>75</v>
      </c>
      <c r="B96">
        <f t="shared" si="15"/>
        <v>450</v>
      </c>
      <c r="C96" s="26">
        <v>0.009799999999999975</v>
      </c>
      <c r="D96" s="13">
        <f t="shared" si="16"/>
        <v>0.029399999999999926</v>
      </c>
      <c r="E96" s="13">
        <f t="shared" si="17"/>
        <v>0.9300000000000004</v>
      </c>
      <c r="F96" s="13">
        <f t="shared" si="18"/>
        <v>0.24298355827833354</v>
      </c>
      <c r="G96" s="13">
        <f t="shared" si="19"/>
        <v>0.017011592875368048</v>
      </c>
      <c r="H96" s="13">
        <f t="shared" si="13"/>
        <v>0.7231982948116716</v>
      </c>
      <c r="I96" s="13">
        <f t="shared" si="20"/>
        <v>0.028347207074976843</v>
      </c>
      <c r="J96" s="13">
        <f t="shared" si="21"/>
        <v>0.028347207074976843</v>
      </c>
      <c r="K96" s="14">
        <f t="shared" si="22"/>
        <v>0.16006722928336925</v>
      </c>
      <c r="L96" s="13">
        <f t="shared" si="12"/>
        <v>0.1342695139294454</v>
      </c>
      <c r="M96" s="20">
        <f t="shared" si="23"/>
        <v>1344.6313423929591</v>
      </c>
      <c r="N96" s="23"/>
    </row>
    <row r="97" spans="1:14" ht="12.75">
      <c r="A97">
        <f t="shared" si="14"/>
        <v>76</v>
      </c>
      <c r="B97">
        <f t="shared" si="15"/>
        <v>456</v>
      </c>
      <c r="C97" s="26">
        <v>0.021399999999999975</v>
      </c>
      <c r="D97" s="13">
        <f t="shared" si="16"/>
        <v>0.06419999999999992</v>
      </c>
      <c r="E97" s="13">
        <f t="shared" si="17"/>
        <v>0.9942000000000003</v>
      </c>
      <c r="F97" s="13">
        <f t="shared" si="18"/>
        <v>0.28140824374356743</v>
      </c>
      <c r="G97" s="13">
        <f t="shared" si="19"/>
        <v>0.03842468546523389</v>
      </c>
      <c r="H97" s="13">
        <f t="shared" si="13"/>
        <v>0.7852852470221923</v>
      </c>
      <c r="I97" s="13">
        <f t="shared" si="20"/>
        <v>0.06208695221052063</v>
      </c>
      <c r="J97" s="13">
        <f t="shared" si="21"/>
        <v>0.06208695221052063</v>
      </c>
      <c r="K97" s="14">
        <f t="shared" si="22"/>
        <v>0.3505843234820732</v>
      </c>
      <c r="L97" s="13">
        <f t="shared" si="12"/>
        <v>0.17462160141387068</v>
      </c>
      <c r="M97" s="20">
        <f t="shared" si="23"/>
        <v>1407.4951189019525</v>
      </c>
      <c r="N97" s="23"/>
    </row>
    <row r="98" spans="1:14" ht="12.75">
      <c r="A98">
        <f t="shared" si="14"/>
        <v>77</v>
      </c>
      <c r="B98">
        <f t="shared" si="15"/>
        <v>462</v>
      </c>
      <c r="C98" s="26">
        <v>0.023300000000000043</v>
      </c>
      <c r="D98" s="13">
        <f t="shared" si="16"/>
        <v>0.06990000000000013</v>
      </c>
      <c r="E98" s="13">
        <f t="shared" si="17"/>
        <v>1.0641000000000005</v>
      </c>
      <c r="F98" s="13">
        <f t="shared" si="18"/>
        <v>0.3250776872278249</v>
      </c>
      <c r="G98" s="13">
        <f t="shared" si="19"/>
        <v>0.04366944348425744</v>
      </c>
      <c r="H98" s="13">
        <f t="shared" si="13"/>
        <v>0.8531359581093939</v>
      </c>
      <c r="I98" s="13">
        <f t="shared" si="20"/>
        <v>0.06785071108720164</v>
      </c>
      <c r="J98" s="13">
        <f t="shared" si="21"/>
        <v>0.06785071108720164</v>
      </c>
      <c r="K98" s="14">
        <f t="shared" si="22"/>
        <v>0.38313034860573203</v>
      </c>
      <c r="L98" s="13">
        <f t="shared" si="12"/>
        <v>0.2387001796238813</v>
      </c>
      <c r="M98" s="20">
        <f t="shared" si="23"/>
        <v>1493.4271835665497</v>
      </c>
      <c r="N98" s="23"/>
    </row>
    <row r="99" spans="1:14" ht="12.75">
      <c r="A99">
        <f t="shared" si="14"/>
        <v>78</v>
      </c>
      <c r="B99">
        <f t="shared" si="15"/>
        <v>468</v>
      </c>
      <c r="C99" s="26">
        <v>0.02410000000000001</v>
      </c>
      <c r="D99" s="13">
        <f t="shared" si="16"/>
        <v>0.07230000000000003</v>
      </c>
      <c r="E99" s="13">
        <f t="shared" si="17"/>
        <v>1.1364000000000005</v>
      </c>
      <c r="F99" s="13">
        <f t="shared" si="18"/>
        <v>0.3720619250923182</v>
      </c>
      <c r="G99" s="13">
        <f t="shared" si="19"/>
        <v>0.04698423786449335</v>
      </c>
      <c r="H99" s="13">
        <f t="shared" si="13"/>
        <v>0.9235482242376571</v>
      </c>
      <c r="I99" s="13">
        <f t="shared" si="20"/>
        <v>0.07041226612826323</v>
      </c>
      <c r="J99" s="13">
        <f t="shared" si="21"/>
        <v>0.07041226612826323</v>
      </c>
      <c r="K99" s="14">
        <f t="shared" si="22"/>
        <v>0.3975945960709264</v>
      </c>
      <c r="L99" s="13">
        <f t="shared" si="12"/>
        <v>0.28925427719536395</v>
      </c>
      <c r="M99" s="20">
        <f t="shared" si="23"/>
        <v>1597.5587233568808</v>
      </c>
      <c r="N99" s="23"/>
    </row>
    <row r="100" spans="1:14" ht="12.75">
      <c r="A100">
        <f t="shared" si="14"/>
        <v>79</v>
      </c>
      <c r="B100">
        <f t="shared" si="15"/>
        <v>474</v>
      </c>
      <c r="C100" s="26">
        <v>0.023799999999999988</v>
      </c>
      <c r="D100" s="13">
        <f t="shared" si="16"/>
        <v>0.07139999999999996</v>
      </c>
      <c r="E100" s="13">
        <f t="shared" si="17"/>
        <v>1.2078000000000004</v>
      </c>
      <c r="F100" s="13">
        <f t="shared" si="18"/>
        <v>0.42009684689975973</v>
      </c>
      <c r="G100" s="13">
        <f t="shared" si="19"/>
        <v>0.04803492180744151</v>
      </c>
      <c r="H100" s="13">
        <f t="shared" si="13"/>
        <v>0.9932793777676415</v>
      </c>
      <c r="I100" s="13">
        <f t="shared" si="20"/>
        <v>0.06973115352998438</v>
      </c>
      <c r="J100" s="13">
        <f t="shared" si="21"/>
        <v>0.06973115352998438</v>
      </c>
      <c r="K100" s="14">
        <f t="shared" si="22"/>
        <v>0.39374858026597853</v>
      </c>
      <c r="L100" s="13">
        <f t="shared" si="12"/>
        <v>0.3247267141863935</v>
      </c>
      <c r="M100" s="20">
        <f t="shared" si="23"/>
        <v>1714.4603404639824</v>
      </c>
      <c r="N100" s="23"/>
    </row>
    <row r="101" spans="1:14" ht="12.75">
      <c r="A101">
        <f t="shared" si="14"/>
        <v>80</v>
      </c>
      <c r="B101">
        <f t="shared" si="15"/>
        <v>480</v>
      </c>
      <c r="C101" s="26">
        <v>0.022399999999999975</v>
      </c>
      <c r="D101" s="13">
        <f t="shared" si="16"/>
        <v>0.06719999999999993</v>
      </c>
      <c r="E101" s="13">
        <f t="shared" si="17"/>
        <v>1.2750000000000004</v>
      </c>
      <c r="F101" s="13">
        <f t="shared" si="18"/>
        <v>0.4666525735063457</v>
      </c>
      <c r="G101" s="13">
        <f t="shared" si="19"/>
        <v>0.04655572660658597</v>
      </c>
      <c r="H101" s="13">
        <f t="shared" si="13"/>
        <v>1.0590600589295673</v>
      </c>
      <c r="I101" s="13">
        <f t="shared" si="20"/>
        <v>0.06578068116192581</v>
      </c>
      <c r="J101" s="13">
        <f t="shared" si="21"/>
        <v>0.06578068116192581</v>
      </c>
      <c r="K101" s="14">
        <f t="shared" si="22"/>
        <v>0.3714415796276745</v>
      </c>
      <c r="L101" s="13">
        <f t="shared" si="12"/>
        <v>0.3440161694398712</v>
      </c>
      <c r="M101" s="20">
        <f t="shared" si="23"/>
        <v>1838.3061614623361</v>
      </c>
      <c r="N101" s="23"/>
    </row>
    <row r="102" spans="1:14" ht="12.75">
      <c r="A102">
        <f t="shared" si="14"/>
        <v>81</v>
      </c>
      <c r="B102">
        <f t="shared" si="15"/>
        <v>486</v>
      </c>
      <c r="C102" s="26">
        <v>0.014400000000000024</v>
      </c>
      <c r="D102" s="13">
        <f t="shared" si="16"/>
        <v>0.04320000000000007</v>
      </c>
      <c r="E102" s="13">
        <f t="shared" si="17"/>
        <v>1.3182000000000005</v>
      </c>
      <c r="F102" s="13">
        <f t="shared" si="18"/>
        <v>0.4972163552038869</v>
      </c>
      <c r="G102" s="13">
        <f t="shared" si="19"/>
        <v>0.030563781697541204</v>
      </c>
      <c r="H102" s="13">
        <f t="shared" si="13"/>
        <v>1.1014156339016428</v>
      </c>
      <c r="I102" s="13">
        <f t="shared" si="20"/>
        <v>0.04235557497207543</v>
      </c>
      <c r="J102" s="13">
        <f t="shared" si="21"/>
        <v>0.04235557497207543</v>
      </c>
      <c r="K102" s="14">
        <f t="shared" si="22"/>
        <v>0.2391678133423193</v>
      </c>
      <c r="L102" s="13">
        <f t="shared" si="12"/>
        <v>0.3311123451215798</v>
      </c>
      <c r="M102" s="20">
        <f t="shared" si="23"/>
        <v>1957.506605706105</v>
      </c>
      <c r="N102" s="23"/>
    </row>
    <row r="103" spans="1:14" ht="12.75">
      <c r="A103">
        <f t="shared" si="14"/>
        <v>82</v>
      </c>
      <c r="B103">
        <f t="shared" si="15"/>
        <v>492</v>
      </c>
      <c r="C103" s="26">
        <v>0.012299999999999978</v>
      </c>
      <c r="D103" s="13">
        <f t="shared" si="16"/>
        <v>0.03689999999999993</v>
      </c>
      <c r="E103" s="13">
        <f t="shared" si="17"/>
        <v>1.3551000000000004</v>
      </c>
      <c r="F103" s="13">
        <f t="shared" si="18"/>
        <v>0.5236917772735362</v>
      </c>
      <c r="G103" s="13">
        <f t="shared" si="19"/>
        <v>0.026475422069649313</v>
      </c>
      <c r="H103" s="13">
        <f t="shared" si="13"/>
        <v>1.137632404654593</v>
      </c>
      <c r="I103" s="13">
        <f t="shared" si="20"/>
        <v>0.036216770752950156</v>
      </c>
      <c r="J103" s="13">
        <f t="shared" si="21"/>
        <v>0.036216770752950156</v>
      </c>
      <c r="K103" s="14">
        <f t="shared" si="22"/>
        <v>0.20450403218499189</v>
      </c>
      <c r="L103" s="13">
        <f t="shared" si="12"/>
        <v>0.2946868710022717</v>
      </c>
      <c r="M103" s="20">
        <f t="shared" si="23"/>
        <v>2063.5938792669226</v>
      </c>
      <c r="N103" s="23"/>
    </row>
    <row r="104" spans="1:14" ht="12.75">
      <c r="A104">
        <f t="shared" si="14"/>
        <v>83</v>
      </c>
      <c r="B104">
        <f t="shared" si="15"/>
        <v>498</v>
      </c>
      <c r="C104" s="26">
        <v>0.010599999999999998</v>
      </c>
      <c r="D104" s="13">
        <f t="shared" si="16"/>
        <v>0.031799999999999995</v>
      </c>
      <c r="E104" s="13">
        <f t="shared" si="17"/>
        <v>1.3869000000000005</v>
      </c>
      <c r="F104" s="13">
        <f t="shared" si="18"/>
        <v>0.5467677897614008</v>
      </c>
      <c r="G104" s="13">
        <f t="shared" si="19"/>
        <v>0.023076012487864617</v>
      </c>
      <c r="H104" s="13">
        <f t="shared" si="13"/>
        <v>1.16886969978266</v>
      </c>
      <c r="I104" s="13">
        <f t="shared" si="20"/>
        <v>0.031237295128067055</v>
      </c>
      <c r="J104" s="13">
        <f t="shared" si="21"/>
        <v>0.031237295128067055</v>
      </c>
      <c r="K104" s="14">
        <f t="shared" si="22"/>
        <v>0.1763865931564853</v>
      </c>
      <c r="L104" s="13">
        <f t="shared" si="12"/>
        <v>0.25993968489176067</v>
      </c>
      <c r="M104" s="20">
        <f t="shared" si="23"/>
        <v>2157.1721658279566</v>
      </c>
      <c r="N104" s="23"/>
    </row>
    <row r="105" spans="1:14" ht="12.75">
      <c r="A105">
        <f t="shared" si="14"/>
        <v>84</v>
      </c>
      <c r="B105">
        <f t="shared" si="15"/>
        <v>504</v>
      </c>
      <c r="C105" s="26">
        <v>0.00930000000000003</v>
      </c>
      <c r="D105" s="13">
        <f t="shared" si="16"/>
        <v>0.02790000000000009</v>
      </c>
      <c r="E105" s="13">
        <f t="shared" si="17"/>
        <v>1.4148000000000005</v>
      </c>
      <c r="F105" s="13">
        <f t="shared" si="18"/>
        <v>0.5672038377801832</v>
      </c>
      <c r="G105" s="13">
        <f t="shared" si="19"/>
        <v>0.020436048018782405</v>
      </c>
      <c r="H105" s="13">
        <f t="shared" si="13"/>
        <v>1.196294682885544</v>
      </c>
      <c r="I105" s="13">
        <f t="shared" si="20"/>
        <v>0.027424983102884104</v>
      </c>
      <c r="J105" s="13">
        <f t="shared" si="21"/>
        <v>0.027424983102884104</v>
      </c>
      <c r="K105" s="14">
        <f t="shared" si="22"/>
        <v>0.15485973792095228</v>
      </c>
      <c r="L105" s="13">
        <f t="shared" si="12"/>
        <v>0.2285008451074134</v>
      </c>
      <c r="M105" s="20">
        <f t="shared" si="23"/>
        <v>2239.4324700666257</v>
      </c>
      <c r="N105" s="23"/>
    </row>
    <row r="106" spans="1:18" ht="12.75">
      <c r="A106">
        <f t="shared" si="14"/>
        <v>85</v>
      </c>
      <c r="B106">
        <f t="shared" si="15"/>
        <v>510</v>
      </c>
      <c r="C106" s="26">
        <v>0.008399999999999963</v>
      </c>
      <c r="D106" s="13">
        <f t="shared" si="16"/>
        <v>0.02519999999999989</v>
      </c>
      <c r="E106" s="13">
        <f t="shared" si="17"/>
        <v>1.4400000000000004</v>
      </c>
      <c r="F106" s="13">
        <f t="shared" si="18"/>
        <v>0.5858095958881893</v>
      </c>
      <c r="G106" s="13">
        <f t="shared" si="19"/>
        <v>0.01860575810800602</v>
      </c>
      <c r="H106" s="13">
        <f t="shared" si="13"/>
        <v>1.2210798453801077</v>
      </c>
      <c r="I106" s="13">
        <f t="shared" si="20"/>
        <v>0.02478516249456364</v>
      </c>
      <c r="J106" s="13">
        <f t="shared" si="21"/>
        <v>0.02478516249456364</v>
      </c>
      <c r="K106" s="14">
        <f t="shared" si="22"/>
        <v>0.13995355088596936</v>
      </c>
      <c r="L106" s="13">
        <f t="shared" si="12"/>
        <v>0.20146944487276253</v>
      </c>
      <c r="M106" s="20">
        <f t="shared" si="23"/>
        <v>2311.96147022082</v>
      </c>
      <c r="N106" s="23"/>
      <c r="Q106" s="34"/>
      <c r="R106" s="34"/>
    </row>
    <row r="107" spans="1:18" ht="12.75">
      <c r="A107">
        <f t="shared" si="14"/>
        <v>86</v>
      </c>
      <c r="B107">
        <f t="shared" si="15"/>
        <v>516</v>
      </c>
      <c r="C107" s="26">
        <v>0.009000000000000008</v>
      </c>
      <c r="D107" s="13">
        <f t="shared" si="16"/>
        <v>0.027000000000000024</v>
      </c>
      <c r="E107" s="13">
        <f t="shared" si="17"/>
        <v>1.4670000000000005</v>
      </c>
      <c r="F107" s="13">
        <f t="shared" si="18"/>
        <v>0.6058945166711247</v>
      </c>
      <c r="G107" s="13">
        <f t="shared" si="19"/>
        <v>0.020084920782935445</v>
      </c>
      <c r="H107" s="13">
        <f t="shared" si="13"/>
        <v>1.2476496082152808</v>
      </c>
      <c r="I107" s="13">
        <f t="shared" si="20"/>
        <v>0.026569762835173094</v>
      </c>
      <c r="J107" s="13">
        <f t="shared" si="21"/>
        <v>0.026569762835173094</v>
      </c>
      <c r="K107" s="14">
        <f t="shared" si="22"/>
        <v>0.15003059414261075</v>
      </c>
      <c r="L107" s="13">
        <f t="shared" si="12"/>
        <v>0.18264365408660505</v>
      </c>
      <c r="M107" s="20">
        <f t="shared" si="23"/>
        <v>2377.7131856919978</v>
      </c>
      <c r="N107" s="23"/>
      <c r="Q107" s="27"/>
      <c r="R107" s="25"/>
    </row>
    <row r="108" spans="1:14" ht="12.75">
      <c r="A108">
        <f t="shared" si="14"/>
        <v>87</v>
      </c>
      <c r="B108">
        <f t="shared" si="15"/>
        <v>522</v>
      </c>
      <c r="C108" s="26">
        <v>0.008500000000000008</v>
      </c>
      <c r="D108" s="13">
        <f t="shared" si="16"/>
        <v>0.025500000000000023</v>
      </c>
      <c r="E108" s="13">
        <f t="shared" si="17"/>
        <v>1.4925000000000006</v>
      </c>
      <c r="F108" s="13">
        <f t="shared" si="18"/>
        <v>0.6250017932015942</v>
      </c>
      <c r="G108" s="13">
        <f t="shared" si="19"/>
        <v>0.019107276530469508</v>
      </c>
      <c r="H108" s="13">
        <f t="shared" si="13"/>
        <v>1.2727561569415622</v>
      </c>
      <c r="I108" s="13">
        <f t="shared" si="20"/>
        <v>0.025106548726281375</v>
      </c>
      <c r="J108" s="13">
        <f t="shared" si="21"/>
        <v>0.025106548726281375</v>
      </c>
      <c r="K108" s="14">
        <f t="shared" si="22"/>
        <v>0.1417683118077355</v>
      </c>
      <c r="L108" s="13">
        <f t="shared" si="12"/>
        <v>0.17039558704946106</v>
      </c>
      <c r="M108" s="20">
        <f t="shared" si="23"/>
        <v>2439.0555970298037</v>
      </c>
      <c r="N108" s="23"/>
    </row>
    <row r="109" spans="1:14" ht="12.75">
      <c r="A109">
        <f t="shared" si="14"/>
        <v>88</v>
      </c>
      <c r="B109">
        <f t="shared" si="15"/>
        <v>528</v>
      </c>
      <c r="C109" s="26">
        <v>0.007999999999999952</v>
      </c>
      <c r="D109" s="13">
        <f t="shared" si="16"/>
        <v>0.023999999999999855</v>
      </c>
      <c r="E109" s="13">
        <f t="shared" si="17"/>
        <v>1.5165000000000004</v>
      </c>
      <c r="F109" s="13">
        <f t="shared" si="18"/>
        <v>0.6431039922553679</v>
      </c>
      <c r="G109" s="13">
        <f t="shared" si="19"/>
        <v>0.018102199053773638</v>
      </c>
      <c r="H109" s="13">
        <f t="shared" si="13"/>
        <v>1.2963967622184982</v>
      </c>
      <c r="I109" s="13">
        <f t="shared" si="20"/>
        <v>0.02364060527693601</v>
      </c>
      <c r="J109" s="13">
        <f t="shared" si="21"/>
        <v>0.02364060527693601</v>
      </c>
      <c r="K109" s="14">
        <f t="shared" si="22"/>
        <v>0.13349061779709867</v>
      </c>
      <c r="L109" s="13">
        <f t="shared" si="12"/>
        <v>0.1594735463004464</v>
      </c>
      <c r="M109" s="20">
        <f t="shared" si="23"/>
        <v>2496.4660736979645</v>
      </c>
      <c r="N109" s="23"/>
    </row>
    <row r="110" spans="1:14" ht="12.75">
      <c r="A110">
        <f t="shared" si="14"/>
        <v>89</v>
      </c>
      <c r="B110">
        <f t="shared" si="15"/>
        <v>534</v>
      </c>
      <c r="C110" s="26">
        <v>0.007500000000000062</v>
      </c>
      <c r="D110" s="13">
        <f t="shared" si="16"/>
        <v>0.022500000000000187</v>
      </c>
      <c r="E110" s="13">
        <f t="shared" si="17"/>
        <v>1.5390000000000006</v>
      </c>
      <c r="F110" s="13">
        <f t="shared" si="18"/>
        <v>0.6601765171830637</v>
      </c>
      <c r="G110" s="13">
        <f t="shared" si="19"/>
        <v>0.017072524927695842</v>
      </c>
      <c r="H110" s="13">
        <f t="shared" si="13"/>
        <v>1.3185690334975158</v>
      </c>
      <c r="I110" s="13">
        <f t="shared" si="20"/>
        <v>0.022172271279017552</v>
      </c>
      <c r="J110" s="13">
        <f t="shared" si="21"/>
        <v>0.022172271279017552</v>
      </c>
      <c r="K110" s="14">
        <f t="shared" si="22"/>
        <v>0.1251994251555191</v>
      </c>
      <c r="L110" s="13">
        <f t="shared" si="12"/>
        <v>0.14943070469240058</v>
      </c>
      <c r="M110" s="20">
        <f t="shared" si="23"/>
        <v>2550.2611273872285</v>
      </c>
      <c r="N110" s="23"/>
    </row>
    <row r="111" spans="1:14" ht="12.75">
      <c r="A111">
        <f t="shared" si="14"/>
        <v>90</v>
      </c>
      <c r="B111">
        <f t="shared" si="15"/>
        <v>540</v>
      </c>
      <c r="C111" s="26">
        <v>0.007000000000000006</v>
      </c>
      <c r="D111" s="13">
        <f t="shared" si="16"/>
        <v>0.02100000000000002</v>
      </c>
      <c r="E111" s="13">
        <f t="shared" si="17"/>
        <v>1.5600000000000005</v>
      </c>
      <c r="F111" s="13">
        <f t="shared" si="18"/>
        <v>0.676197329603205</v>
      </c>
      <c r="G111" s="13">
        <f t="shared" si="19"/>
        <v>0.016020812420141306</v>
      </c>
      <c r="H111" s="13">
        <f t="shared" si="13"/>
        <v>1.3392708746217583</v>
      </c>
      <c r="I111" s="13">
        <f t="shared" si="20"/>
        <v>0.02070184112424256</v>
      </c>
      <c r="J111" s="13">
        <f t="shared" si="21"/>
        <v>0.02070184112424256</v>
      </c>
      <c r="K111" s="14">
        <f t="shared" si="22"/>
        <v>0.11689639621488966</v>
      </c>
      <c r="L111" s="13">
        <f t="shared" si="12"/>
        <v>0.13996977335666852</v>
      </c>
      <c r="M111" s="20">
        <f t="shared" si="23"/>
        <v>2600.650245795629</v>
      </c>
      <c r="N111" s="23"/>
    </row>
    <row r="112" spans="1:14" ht="12.75">
      <c r="A112">
        <f t="shared" si="14"/>
        <v>91</v>
      </c>
      <c r="B112">
        <f t="shared" si="15"/>
        <v>546</v>
      </c>
      <c r="C112" s="26">
        <v>0.006599999999999939</v>
      </c>
      <c r="D112" s="13">
        <f t="shared" si="16"/>
        <v>0.019799999999999818</v>
      </c>
      <c r="E112" s="13">
        <f t="shared" si="17"/>
        <v>1.5798000000000003</v>
      </c>
      <c r="F112" s="13">
        <f t="shared" si="18"/>
        <v>0.6913772387456945</v>
      </c>
      <c r="G112" s="13">
        <f t="shared" si="19"/>
        <v>0.015179909142489456</v>
      </c>
      <c r="H112" s="13">
        <f t="shared" si="13"/>
        <v>1.3587963336119253</v>
      </c>
      <c r="I112" s="13">
        <f t="shared" si="20"/>
        <v>0.019525458990167</v>
      </c>
      <c r="J112" s="13">
        <f t="shared" si="21"/>
        <v>0.019525458990167</v>
      </c>
      <c r="K112" s="14">
        <f t="shared" si="22"/>
        <v>0.110253758431143</v>
      </c>
      <c r="L112" s="13">
        <f t="shared" si="12"/>
        <v>0.13117154134545111</v>
      </c>
      <c r="M112" s="20">
        <f t="shared" si="23"/>
        <v>2647.8720006799913</v>
      </c>
      <c r="N112" s="23"/>
    </row>
    <row r="113" spans="1:14" ht="12.75">
      <c r="A113">
        <f t="shared" si="14"/>
        <v>92</v>
      </c>
      <c r="B113">
        <f t="shared" si="15"/>
        <v>552</v>
      </c>
      <c r="C113" s="26">
        <v>0.006300000000000083</v>
      </c>
      <c r="D113" s="13">
        <f t="shared" si="16"/>
        <v>0.01890000000000025</v>
      </c>
      <c r="E113" s="13">
        <f t="shared" si="17"/>
        <v>1.5987000000000005</v>
      </c>
      <c r="F113" s="13">
        <f t="shared" si="18"/>
        <v>0.7059331124926493</v>
      </c>
      <c r="G113" s="13">
        <f t="shared" si="19"/>
        <v>0.014555873746954884</v>
      </c>
      <c r="H113" s="13">
        <f t="shared" si="13"/>
        <v>1.3774400276947387</v>
      </c>
      <c r="I113" s="13">
        <f t="shared" si="20"/>
        <v>0.01864369408281341</v>
      </c>
      <c r="J113" s="13">
        <f t="shared" si="21"/>
        <v>0.01864369408281341</v>
      </c>
      <c r="K113" s="14">
        <f t="shared" si="22"/>
        <v>0.10527472592095306</v>
      </c>
      <c r="L113" s="13">
        <f t="shared" si="12"/>
        <v>0.12336910828898343</v>
      </c>
      <c r="M113" s="20">
        <f t="shared" si="23"/>
        <v>2692.2848796640255</v>
      </c>
      <c r="N113" s="23"/>
    </row>
    <row r="114" spans="1:14" ht="12.75">
      <c r="A114">
        <f t="shared" si="14"/>
        <v>93</v>
      </c>
      <c r="B114">
        <f t="shared" si="15"/>
        <v>558</v>
      </c>
      <c r="C114" s="26">
        <v>0.006000000000000005</v>
      </c>
      <c r="D114" s="13">
        <f t="shared" si="16"/>
        <v>0.018000000000000016</v>
      </c>
      <c r="E114" s="13">
        <f t="shared" si="17"/>
        <v>1.6167000000000005</v>
      </c>
      <c r="F114" s="13">
        <f t="shared" si="18"/>
        <v>0.719854443566485</v>
      </c>
      <c r="G114" s="13">
        <f t="shared" si="19"/>
        <v>0.013921331073835641</v>
      </c>
      <c r="H114" s="13">
        <f t="shared" si="13"/>
        <v>1.3952009872132485</v>
      </c>
      <c r="I114" s="13">
        <f t="shared" si="20"/>
        <v>0.017760959518509756</v>
      </c>
      <c r="J114" s="13">
        <f t="shared" si="21"/>
        <v>0.017760959518509756</v>
      </c>
      <c r="K114" s="14">
        <f t="shared" si="22"/>
        <v>0.1002902180811851</v>
      </c>
      <c r="L114" s="13">
        <f t="shared" si="12"/>
        <v>0.11650689619301198</v>
      </c>
      <c r="M114" s="20">
        <f t="shared" si="23"/>
        <v>2734.22736229351</v>
      </c>
      <c r="N114" s="23"/>
    </row>
    <row r="115" spans="1:14" ht="12.75">
      <c r="A115">
        <f t="shared" si="14"/>
        <v>94</v>
      </c>
      <c r="B115">
        <f t="shared" si="15"/>
        <v>564</v>
      </c>
      <c r="C115" s="26">
        <v>0.005699999999999927</v>
      </c>
      <c r="D115" s="13">
        <f t="shared" si="16"/>
        <v>0.017099999999999782</v>
      </c>
      <c r="E115" s="13">
        <f t="shared" si="17"/>
        <v>1.6338000000000004</v>
      </c>
      <c r="F115" s="13">
        <f t="shared" si="18"/>
        <v>0.733131566959477</v>
      </c>
      <c r="G115" s="13">
        <f t="shared" si="19"/>
        <v>0.01327712339299203</v>
      </c>
      <c r="H115" s="13">
        <f t="shared" si="13"/>
        <v>1.4120783342122563</v>
      </c>
      <c r="I115" s="13">
        <f t="shared" si="20"/>
        <v>0.01687734699900778</v>
      </c>
      <c r="J115" s="13">
        <f t="shared" si="21"/>
        <v>0.01687734699900778</v>
      </c>
      <c r="K115" s="14">
        <f t="shared" si="22"/>
        <v>0.09530075272106393</v>
      </c>
      <c r="L115" s="13">
        <f t="shared" si="12"/>
        <v>0.11026975926238282</v>
      </c>
      <c r="M115" s="20">
        <f t="shared" si="23"/>
        <v>2773.9244756279677</v>
      </c>
      <c r="N115" s="23"/>
    </row>
    <row r="116" spans="1:14" ht="12.75">
      <c r="A116">
        <f t="shared" si="14"/>
        <v>95</v>
      </c>
      <c r="B116">
        <f t="shared" si="15"/>
        <v>570</v>
      </c>
      <c r="C116" s="26">
        <v>0.005400000000000071</v>
      </c>
      <c r="D116" s="13">
        <f t="shared" si="16"/>
        <v>0.016200000000000214</v>
      </c>
      <c r="E116" s="13">
        <f t="shared" si="17"/>
        <v>1.6500000000000006</v>
      </c>
      <c r="F116" s="13">
        <f t="shared" si="18"/>
        <v>0.7457555982422442</v>
      </c>
      <c r="G116" s="13">
        <f t="shared" si="19"/>
        <v>0.012624031282767234</v>
      </c>
      <c r="H116" s="13">
        <f t="shared" si="13"/>
        <v>1.4280712735291083</v>
      </c>
      <c r="I116" s="13">
        <f t="shared" si="20"/>
        <v>0.015992939316852084</v>
      </c>
      <c r="J116" s="13">
        <f t="shared" si="21"/>
        <v>0.015992939316852084</v>
      </c>
      <c r="K116" s="14">
        <f t="shared" si="22"/>
        <v>0.09030679734249143</v>
      </c>
      <c r="L116" s="13">
        <f t="shared" si="12"/>
        <v>0.10444776451884777</v>
      </c>
      <c r="M116" s="20">
        <f t="shared" si="23"/>
        <v>2811.525670854753</v>
      </c>
      <c r="N116" s="23"/>
    </row>
    <row r="117" spans="1:14" ht="12.75">
      <c r="A117">
        <f t="shared" si="14"/>
        <v>96</v>
      </c>
      <c r="B117">
        <f t="shared" si="15"/>
        <v>576</v>
      </c>
      <c r="C117" s="26">
        <v>0.005599999999999938</v>
      </c>
      <c r="D117" s="13">
        <f t="shared" si="16"/>
        <v>0.016799999999999815</v>
      </c>
      <c r="E117" s="13">
        <f t="shared" si="17"/>
        <v>1.6668000000000003</v>
      </c>
      <c r="F117" s="13">
        <f t="shared" si="18"/>
        <v>0.7588932697054603</v>
      </c>
      <c r="G117" s="13">
        <f t="shared" si="19"/>
        <v>0.013137671463216094</v>
      </c>
      <c r="H117" s="13">
        <f t="shared" si="13"/>
        <v>1.4446604159666574</v>
      </c>
      <c r="I117" s="13">
        <f t="shared" si="20"/>
        <v>0.016589142437549054</v>
      </c>
      <c r="J117" s="13">
        <f t="shared" si="21"/>
        <v>0.016589142437549054</v>
      </c>
      <c r="K117" s="14">
        <f t="shared" si="22"/>
        <v>0.09367335763069366</v>
      </c>
      <c r="L117" s="13">
        <f t="shared" si="12"/>
        <v>0.10029520217476269</v>
      </c>
      <c r="M117" s="20">
        <f t="shared" si="23"/>
        <v>2847.6319436376675</v>
      </c>
      <c r="N117" s="23"/>
    </row>
    <row r="118" spans="1:14" ht="12.75">
      <c r="A118">
        <f t="shared" si="14"/>
        <v>97</v>
      </c>
      <c r="B118">
        <f t="shared" si="15"/>
        <v>582</v>
      </c>
      <c r="C118" s="26">
        <v>0.005600000000000049</v>
      </c>
      <c r="D118" s="13">
        <f t="shared" si="16"/>
        <v>0.016800000000000148</v>
      </c>
      <c r="E118" s="13">
        <f t="shared" si="17"/>
        <v>1.6836000000000004</v>
      </c>
      <c r="F118" s="13">
        <f t="shared" si="18"/>
        <v>0.7720769881281355</v>
      </c>
      <c r="G118" s="13">
        <f t="shared" si="19"/>
        <v>0.013183718422675184</v>
      </c>
      <c r="H118" s="13">
        <f t="shared" si="13"/>
        <v>1.461253394533498</v>
      </c>
      <c r="I118" s="13">
        <f t="shared" si="20"/>
        <v>0.01659297856684061</v>
      </c>
      <c r="J118" s="13">
        <f t="shared" si="21"/>
        <v>0.01659297856684061</v>
      </c>
      <c r="K118" s="14">
        <f t="shared" si="22"/>
        <v>0.09369501897409332</v>
      </c>
      <c r="L118" s="13">
        <f t="shared" si="12"/>
        <v>0.09809153088397296</v>
      </c>
      <c r="M118" s="20">
        <f t="shared" si="23"/>
        <v>2882.9448947558976</v>
      </c>
      <c r="N118" s="23"/>
    </row>
    <row r="119" spans="1:14" ht="12.75">
      <c r="A119">
        <f t="shared" si="14"/>
        <v>98</v>
      </c>
      <c r="B119">
        <f t="shared" si="15"/>
        <v>588</v>
      </c>
      <c r="C119" s="26">
        <v>0.00539999999999996</v>
      </c>
      <c r="D119" s="13">
        <f t="shared" si="16"/>
        <v>0.01619999999999988</v>
      </c>
      <c r="E119" s="13">
        <f t="shared" si="17"/>
        <v>1.6998000000000002</v>
      </c>
      <c r="F119" s="13">
        <f t="shared" si="18"/>
        <v>0.7848326612142105</v>
      </c>
      <c r="G119" s="13">
        <f t="shared" si="19"/>
        <v>0.012755673086074948</v>
      </c>
      <c r="H119" s="13">
        <f t="shared" si="13"/>
        <v>1.4772573026793814</v>
      </c>
      <c r="I119" s="13">
        <f t="shared" si="20"/>
        <v>0.016003908145883372</v>
      </c>
      <c r="J119" s="13">
        <f t="shared" si="21"/>
        <v>0.016003908145883372</v>
      </c>
      <c r="K119" s="14">
        <f t="shared" si="22"/>
        <v>0.09036873466375478</v>
      </c>
      <c r="L119" s="13">
        <f t="shared" si="12"/>
        <v>0.09607164619562332</v>
      </c>
      <c r="M119" s="20">
        <f t="shared" si="23"/>
        <v>2917.530687386322</v>
      </c>
      <c r="N119" s="23"/>
    </row>
    <row r="120" spans="1:14" ht="12.75">
      <c r="A120">
        <f t="shared" si="14"/>
        <v>99</v>
      </c>
      <c r="B120">
        <f t="shared" si="15"/>
        <v>594</v>
      </c>
      <c r="C120" s="26">
        <v>0.005199999999999982</v>
      </c>
      <c r="D120" s="13">
        <f t="shared" si="16"/>
        <v>0.015599999999999947</v>
      </c>
      <c r="E120" s="13">
        <f t="shared" si="17"/>
        <v>1.7154000000000003</v>
      </c>
      <c r="F120" s="13">
        <f t="shared" si="18"/>
        <v>0.797154905863828</v>
      </c>
      <c r="G120" s="13">
        <f t="shared" si="19"/>
        <v>0.012322244649617509</v>
      </c>
      <c r="H120" s="13">
        <f t="shared" si="13"/>
        <v>1.492671669781426</v>
      </c>
      <c r="I120" s="13">
        <f t="shared" si="20"/>
        <v>0.01541436710204458</v>
      </c>
      <c r="J120" s="13">
        <f t="shared" si="21"/>
        <v>0.01541436710204458</v>
      </c>
      <c r="K120" s="14">
        <f t="shared" si="22"/>
        <v>0.0870397929028784</v>
      </c>
      <c r="L120" s="13">
        <f t="shared" si="12"/>
        <v>0.09361585205818775</v>
      </c>
      <c r="M120" s="20">
        <f t="shared" si="23"/>
        <v>2951.2323941272693</v>
      </c>
      <c r="N120" s="23"/>
    </row>
    <row r="121" spans="1:14" ht="12.75">
      <c r="A121">
        <f>+A120+1</f>
        <v>100</v>
      </c>
      <c r="B121">
        <f t="shared" si="15"/>
        <v>600</v>
      </c>
      <c r="C121" s="26">
        <v>0.005199999999999982</v>
      </c>
      <c r="D121" s="13">
        <f t="shared" si="16"/>
        <v>0.015599999999999947</v>
      </c>
      <c r="E121" s="13">
        <f>+D121+E120</f>
        <v>1.7310000000000003</v>
      </c>
      <c r="F121" s="13">
        <f t="shared" si="18"/>
        <v>0.8095147515572277</v>
      </c>
      <c r="G121" s="13">
        <f t="shared" si="19"/>
        <v>0.012359845693399762</v>
      </c>
      <c r="H121" s="13">
        <f>+IF(E121&lt;$F$13,0,((E121-$F$13)^2)/(E121+0.8*$F$12))</f>
        <v>1.508089094399436</v>
      </c>
      <c r="I121" s="13">
        <f t="shared" si="20"/>
        <v>0.0154174246180101</v>
      </c>
      <c r="J121" s="13">
        <f>+($B$10/$B$4)*G121+(($F$10/$B$4)*I121)</f>
        <v>0.0154174246180101</v>
      </c>
      <c r="K121" s="14">
        <f t="shared" si="22"/>
        <v>0.08705705767636372</v>
      </c>
      <c r="L121" s="13">
        <f t="shared" si="12"/>
        <v>0.09142670980199885</v>
      </c>
      <c r="M121" s="20">
        <f t="shared" si="23"/>
        <v>2984.146009655989</v>
      </c>
      <c r="N121" s="23"/>
    </row>
    <row r="122" spans="1:14" ht="12.75">
      <c r="A122">
        <f>+A121+1</f>
        <v>101</v>
      </c>
      <c r="B122">
        <f t="shared" si="15"/>
        <v>606</v>
      </c>
      <c r="C122" s="26">
        <v>0.005</v>
      </c>
      <c r="D122" s="13">
        <f t="shared" si="16"/>
        <v>0.015</v>
      </c>
      <c r="E122" s="13">
        <f>+D122+E121</f>
        <v>1.7460000000000002</v>
      </c>
      <c r="F122" s="13">
        <f t="shared" si="18"/>
        <v>0.8214340790947638</v>
      </c>
      <c r="G122" s="13">
        <f t="shared" si="19"/>
        <v>0.011919327537536106</v>
      </c>
      <c r="H122" s="13">
        <f>+IF(E122&lt;$F$13,0,((E122-$F$13)^2)/(E122+0.8*$F$12))</f>
        <v>1.5229163547583346</v>
      </c>
      <c r="I122" s="13">
        <f t="shared" si="20"/>
        <v>0.014827260358898586</v>
      </c>
      <c r="J122" s="13">
        <f>+($B$10/$B$4)*G122+(($F$10/$B$4)*I122)</f>
        <v>0.014827260358898586</v>
      </c>
      <c r="K122" s="14">
        <f t="shared" si="22"/>
        <v>0.08372459682658069</v>
      </c>
      <c r="L122" s="13">
        <f t="shared" si="12"/>
        <v>0.0894147489518233</v>
      </c>
      <c r="M122" s="20">
        <f t="shared" si="23"/>
        <v>3016.3353192786453</v>
      </c>
      <c r="N122" s="23"/>
    </row>
    <row r="123" spans="1:14" ht="12.75">
      <c r="A123">
        <f>+A122+1</f>
        <v>102</v>
      </c>
      <c r="B123">
        <f t="shared" si="15"/>
        <v>612</v>
      </c>
      <c r="C123" s="26">
        <v>0.0048000000000000265</v>
      </c>
      <c r="D123" s="13">
        <f t="shared" si="16"/>
        <v>0.01440000000000008</v>
      </c>
      <c r="E123" s="13">
        <f>+D123+E122</f>
        <v>1.7604000000000002</v>
      </c>
      <c r="F123" s="13">
        <f t="shared" si="18"/>
        <v>0.8329082609266758</v>
      </c>
      <c r="G123" s="13">
        <f t="shared" si="19"/>
        <v>0.011474181831911956</v>
      </c>
      <c r="H123" s="13">
        <f>+IF(E123&lt;$F$13,0,((E123-$F$13)^2)/(E123+0.8*$F$12))</f>
        <v>1.5371530591373321</v>
      </c>
      <c r="I123" s="13">
        <f t="shared" si="20"/>
        <v>0.014236704378997489</v>
      </c>
      <c r="J123" s="13">
        <f>+($B$10/$B$4)*G123+(($F$10/$B$4)*I123)</f>
        <v>0.014236704378997489</v>
      </c>
      <c r="K123" s="14">
        <f t="shared" si="22"/>
        <v>0.08038992406007249</v>
      </c>
      <c r="L123" s="13">
        <f t="shared" si="12"/>
        <v>0.0869622527823244</v>
      </c>
      <c r="M123" s="20">
        <f t="shared" si="23"/>
        <v>3047.641730280282</v>
      </c>
      <c r="N123" s="23"/>
    </row>
    <row r="124" spans="1:17" ht="12.75">
      <c r="A124">
        <f aca="true" t="shared" si="24" ref="A124:A187">+A123+1</f>
        <v>103</v>
      </c>
      <c r="B124">
        <f t="shared" si="15"/>
        <v>618</v>
      </c>
      <c r="C124" s="26">
        <v>0.0048000000000000265</v>
      </c>
      <c r="D124" s="13">
        <f t="shared" si="16"/>
        <v>0.01440000000000008</v>
      </c>
      <c r="E124" s="13">
        <f aca="true" t="shared" si="25" ref="E124:E187">+D124+E123</f>
        <v>1.7748000000000004</v>
      </c>
      <c r="F124" s="13">
        <f t="shared" si="18"/>
        <v>0.8444129336615923</v>
      </c>
      <c r="G124" s="13">
        <f t="shared" si="19"/>
        <v>0.01150467273491651</v>
      </c>
      <c r="H124" s="13">
        <f aca="true" t="shared" si="26" ref="H124:H187">+IF(E124&lt;$F$13,0,((E124-$F$13)^2)/(E124+0.8*$F$12))</f>
        <v>1.5513921901187095</v>
      </c>
      <c r="I124" s="13">
        <f t="shared" si="20"/>
        <v>0.014239130981377413</v>
      </c>
      <c r="J124" s="13">
        <f aca="true" t="shared" si="27" ref="J124:J187">+($B$10/$B$4)*G124+(($F$10/$B$4)*I124)</f>
        <v>0.014239130981377413</v>
      </c>
      <c r="K124" s="14">
        <f t="shared" si="22"/>
        <v>0.08040362627484447</v>
      </c>
      <c r="L124" s="13">
        <f t="shared" si="12"/>
        <v>0.08477376024403577</v>
      </c>
      <c r="M124" s="20">
        <f t="shared" si="23"/>
        <v>3078.160283968135</v>
      </c>
      <c r="N124" s="23"/>
      <c r="Q124" s="34"/>
    </row>
    <row r="125" spans="1:14" ht="12.75">
      <c r="A125">
        <f t="shared" si="24"/>
        <v>104</v>
      </c>
      <c r="B125">
        <f t="shared" si="15"/>
        <v>624</v>
      </c>
      <c r="C125" s="26">
        <v>0.0048000000000000265</v>
      </c>
      <c r="D125" s="13">
        <f t="shared" si="16"/>
        <v>0.01440000000000008</v>
      </c>
      <c r="E125" s="13">
        <f t="shared" si="25"/>
        <v>1.7892000000000006</v>
      </c>
      <c r="F125" s="13">
        <f t="shared" si="18"/>
        <v>0.8559476231367852</v>
      </c>
      <c r="G125" s="13">
        <f t="shared" si="19"/>
        <v>0.011534689475192872</v>
      </c>
      <c r="H125" s="13">
        <f t="shared" si="26"/>
        <v>1.5656336940117703</v>
      </c>
      <c r="I125" s="13">
        <f t="shared" si="20"/>
        <v>0.01424150389306078</v>
      </c>
      <c r="J125" s="13">
        <f t="shared" si="27"/>
        <v>0.01424150389306078</v>
      </c>
      <c r="K125" s="14">
        <f t="shared" si="22"/>
        <v>0.08041702531614989</v>
      </c>
      <c r="L125" s="13">
        <f t="shared" si="12"/>
        <v>0.0833192820945229</v>
      </c>
      <c r="M125" s="20">
        <f t="shared" si="23"/>
        <v>3108.155225522163</v>
      </c>
      <c r="N125" s="23"/>
    </row>
    <row r="126" spans="1:14" ht="12.75">
      <c r="A126">
        <f t="shared" si="24"/>
        <v>105</v>
      </c>
      <c r="B126">
        <f t="shared" si="15"/>
        <v>630</v>
      </c>
      <c r="C126" s="26">
        <v>0.0045999999999999375</v>
      </c>
      <c r="D126" s="13">
        <f t="shared" si="16"/>
        <v>0.013799999999999812</v>
      </c>
      <c r="E126" s="13">
        <f t="shared" si="25"/>
        <v>1.8030000000000004</v>
      </c>
      <c r="F126" s="13">
        <f t="shared" si="18"/>
        <v>0.8670294374995109</v>
      </c>
      <c r="G126" s="13">
        <f t="shared" si="19"/>
        <v>0.011081814362725706</v>
      </c>
      <c r="H126" s="13">
        <f t="shared" si="26"/>
        <v>1.579283980332146</v>
      </c>
      <c r="I126" s="13">
        <f t="shared" si="20"/>
        <v>0.013650286320375571</v>
      </c>
      <c r="J126" s="13">
        <f t="shared" si="27"/>
        <v>0.013650286320375571</v>
      </c>
      <c r="K126" s="14">
        <f t="shared" si="22"/>
        <v>0.07707861675572074</v>
      </c>
      <c r="L126" s="13">
        <f t="shared" si="12"/>
        <v>0.08179546174166037</v>
      </c>
      <c r="M126" s="20">
        <f t="shared" si="23"/>
        <v>3137.601591749161</v>
      </c>
      <c r="N126" s="23"/>
    </row>
    <row r="127" spans="1:14" ht="12.75">
      <c r="A127">
        <f t="shared" si="24"/>
        <v>106</v>
      </c>
      <c r="B127">
        <f t="shared" si="15"/>
        <v>636</v>
      </c>
      <c r="C127" s="26">
        <v>0.0048000000000000265</v>
      </c>
      <c r="D127" s="13">
        <f t="shared" si="16"/>
        <v>0.01440000000000008</v>
      </c>
      <c r="E127" s="13">
        <f t="shared" si="25"/>
        <v>1.8174000000000006</v>
      </c>
      <c r="F127" s="13">
        <f t="shared" si="18"/>
        <v>0.8786215734029781</v>
      </c>
      <c r="G127" s="13">
        <f t="shared" si="19"/>
        <v>0.011592135903467193</v>
      </c>
      <c r="H127" s="13">
        <f t="shared" si="26"/>
        <v>1.593529981608543</v>
      </c>
      <c r="I127" s="13">
        <f t="shared" si="20"/>
        <v>0.014246001276397191</v>
      </c>
      <c r="J127" s="13">
        <f t="shared" si="27"/>
        <v>0.014246001276397191</v>
      </c>
      <c r="K127" s="14">
        <f t="shared" si="22"/>
        <v>0.08044242054072281</v>
      </c>
      <c r="L127" s="13">
        <f t="shared" si="12"/>
        <v>0.0807838140438475</v>
      </c>
      <c r="M127" s="20">
        <f t="shared" si="23"/>
        <v>3166.683764804946</v>
      </c>
      <c r="N127" s="23"/>
    </row>
    <row r="128" spans="1:14" ht="12.75">
      <c r="A128">
        <f t="shared" si="24"/>
        <v>107</v>
      </c>
      <c r="B128">
        <f t="shared" si="15"/>
        <v>642</v>
      </c>
      <c r="C128" s="26">
        <v>0.0046000000000000485</v>
      </c>
      <c r="D128" s="13">
        <f t="shared" si="16"/>
        <v>0.013800000000000145</v>
      </c>
      <c r="E128" s="13">
        <f t="shared" si="25"/>
        <v>1.8312000000000008</v>
      </c>
      <c r="F128" s="13">
        <f t="shared" si="18"/>
        <v>0.8897576126844835</v>
      </c>
      <c r="G128" s="13">
        <f t="shared" si="19"/>
        <v>0.011136039281505417</v>
      </c>
      <c r="H128" s="13">
        <f t="shared" si="26"/>
        <v>1.6071844861807505</v>
      </c>
      <c r="I128" s="13">
        <f t="shared" si="20"/>
        <v>0.013654504572207404</v>
      </c>
      <c r="J128" s="13">
        <f t="shared" si="27"/>
        <v>0.013654504572207404</v>
      </c>
      <c r="K128" s="14">
        <f t="shared" si="22"/>
        <v>0.07710243581773114</v>
      </c>
      <c r="L128" s="13">
        <f t="shared" si="12"/>
        <v>0.080113352088974</v>
      </c>
      <c r="M128" s="20">
        <f t="shared" si="23"/>
        <v>3195.5245715569768</v>
      </c>
      <c r="N128" s="23"/>
    </row>
    <row r="129" spans="1:14" ht="12.75">
      <c r="A129">
        <f t="shared" si="24"/>
        <v>108</v>
      </c>
      <c r="B129">
        <f t="shared" si="15"/>
        <v>648</v>
      </c>
      <c r="C129" s="26">
        <v>0.0045999999999999375</v>
      </c>
      <c r="D129" s="13">
        <f t="shared" si="16"/>
        <v>0.013799999999999812</v>
      </c>
      <c r="E129" s="13">
        <f t="shared" si="25"/>
        <v>1.8450000000000006</v>
      </c>
      <c r="F129" s="13">
        <f t="shared" si="18"/>
        <v>0.9009195981332292</v>
      </c>
      <c r="G129" s="13">
        <f t="shared" si="19"/>
        <v>0.011161985448745693</v>
      </c>
      <c r="H129" s="13">
        <f t="shared" si="26"/>
        <v>1.620840990326318</v>
      </c>
      <c r="I129" s="13">
        <f t="shared" si="20"/>
        <v>0.013656504145567405</v>
      </c>
      <c r="J129" s="13">
        <f t="shared" si="27"/>
        <v>0.013656504145567405</v>
      </c>
      <c r="K129" s="14">
        <f t="shared" si="22"/>
        <v>0.07711372674197063</v>
      </c>
      <c r="L129" s="13">
        <f t="shared" si="12"/>
        <v>0.07911159515259962</v>
      </c>
      <c r="M129" s="20">
        <f t="shared" si="23"/>
        <v>3224.0047458119125</v>
      </c>
      <c r="N129" s="23"/>
    </row>
    <row r="130" spans="1:14" ht="12.75">
      <c r="A130">
        <f t="shared" si="24"/>
        <v>109</v>
      </c>
      <c r="B130">
        <f t="shared" si="15"/>
        <v>654</v>
      </c>
      <c r="C130" s="26">
        <v>0.0046000000000000485</v>
      </c>
      <c r="D130" s="13">
        <f t="shared" si="16"/>
        <v>0.013800000000000145</v>
      </c>
      <c r="E130" s="13">
        <f t="shared" si="25"/>
        <v>1.858800000000001</v>
      </c>
      <c r="F130" s="13">
        <f t="shared" si="18"/>
        <v>0.9121071525245749</v>
      </c>
      <c r="G130" s="13">
        <f t="shared" si="19"/>
        <v>0.011187554391345667</v>
      </c>
      <c r="H130" s="13">
        <f t="shared" si="26"/>
        <v>1.6344994531057488</v>
      </c>
      <c r="I130" s="13">
        <f t="shared" si="20"/>
        <v>0.013658462779430947</v>
      </c>
      <c r="J130" s="13">
        <f t="shared" si="27"/>
        <v>0.013658462779430947</v>
      </c>
      <c r="K130" s="14">
        <f t="shared" si="22"/>
        <v>0.07712478649452008</v>
      </c>
      <c r="L130" s="13">
        <f t="shared" si="12"/>
        <v>0.07844748230781487</v>
      </c>
      <c r="M130" s="20">
        <f t="shared" si="23"/>
        <v>3252.245839442726</v>
      </c>
      <c r="N130" s="23"/>
    </row>
    <row r="131" spans="1:14" ht="12.75">
      <c r="A131">
        <f t="shared" si="24"/>
        <v>110</v>
      </c>
      <c r="B131">
        <f t="shared" si="15"/>
        <v>660</v>
      </c>
      <c r="C131" s="26">
        <v>0.0043999999999999595</v>
      </c>
      <c r="D131" s="13">
        <f t="shared" si="16"/>
        <v>0.013199999999999878</v>
      </c>
      <c r="E131" s="13">
        <f t="shared" si="25"/>
        <v>1.8720000000000008</v>
      </c>
      <c r="F131" s="13">
        <f t="shared" si="18"/>
        <v>0.922831875853041</v>
      </c>
      <c r="G131" s="13">
        <f t="shared" si="19"/>
        <v>0.01072472332846619</v>
      </c>
      <c r="H131" s="13">
        <f t="shared" si="26"/>
        <v>1.647565865685277</v>
      </c>
      <c r="I131" s="13">
        <f t="shared" si="20"/>
        <v>0.01306641257952812</v>
      </c>
      <c r="J131" s="13">
        <f t="shared" si="27"/>
        <v>0.01306641257952812</v>
      </c>
      <c r="K131" s="14">
        <f t="shared" si="22"/>
        <v>0.07378167636573545</v>
      </c>
      <c r="L131" s="13">
        <f t="shared" si="12"/>
        <v>0.07744939868191916</v>
      </c>
      <c r="M131" s="20">
        <f t="shared" si="23"/>
        <v>3280.1276229682167</v>
      </c>
      <c r="N131" s="23"/>
    </row>
    <row r="132" spans="1:14" ht="12.75">
      <c r="A132">
        <f t="shared" si="24"/>
        <v>111</v>
      </c>
      <c r="B132">
        <f t="shared" si="15"/>
        <v>666</v>
      </c>
      <c r="C132" s="26">
        <v>0.0043999999999999595</v>
      </c>
      <c r="D132" s="13">
        <f t="shared" si="16"/>
        <v>0.013199999999999878</v>
      </c>
      <c r="E132" s="13">
        <f t="shared" si="25"/>
        <v>1.8852000000000007</v>
      </c>
      <c r="F132" s="13">
        <f t="shared" si="18"/>
        <v>0.933579336871717</v>
      </c>
      <c r="G132" s="13">
        <f t="shared" si="19"/>
        <v>0.010747461018675963</v>
      </c>
      <c r="H132" s="13">
        <f t="shared" si="26"/>
        <v>1.6606339998989916</v>
      </c>
      <c r="I132" s="13">
        <f t="shared" si="20"/>
        <v>0.013068134213714666</v>
      </c>
      <c r="J132" s="13">
        <f t="shared" si="27"/>
        <v>0.013068134213714666</v>
      </c>
      <c r="K132" s="14">
        <f t="shared" si="22"/>
        <v>0.07379139786010883</v>
      </c>
      <c r="L132" s="13">
        <f t="shared" si="12"/>
        <v>0.07622844482558681</v>
      </c>
      <c r="M132" s="20">
        <f t="shared" si="23"/>
        <v>3307.569863105428</v>
      </c>
      <c r="N132" s="23"/>
    </row>
    <row r="133" spans="1:14" ht="12.75">
      <c r="A133">
        <f t="shared" si="24"/>
        <v>112</v>
      </c>
      <c r="B133">
        <f t="shared" si="15"/>
        <v>672</v>
      </c>
      <c r="C133" s="26">
        <v>0.0042000000000000925</v>
      </c>
      <c r="D133" s="13">
        <f t="shared" si="16"/>
        <v>0.012600000000000278</v>
      </c>
      <c r="E133" s="13">
        <f t="shared" si="25"/>
        <v>1.897800000000001</v>
      </c>
      <c r="F133" s="13">
        <f t="shared" si="18"/>
        <v>0.9438592012399608</v>
      </c>
      <c r="G133" s="13">
        <f t="shared" si="19"/>
        <v>0.010279864368243796</v>
      </c>
      <c r="H133" s="13">
        <f t="shared" si="26"/>
        <v>1.6731097036509883</v>
      </c>
      <c r="I133" s="13">
        <f t="shared" si="20"/>
        <v>0.012475703751996692</v>
      </c>
      <c r="J133" s="13">
        <f t="shared" si="27"/>
        <v>0.012475703751996692</v>
      </c>
      <c r="K133" s="14">
        <f t="shared" si="22"/>
        <v>0.070446140519608</v>
      </c>
      <c r="L133" s="13">
        <f t="shared" si="12"/>
        <v>0.07485855294701067</v>
      </c>
      <c r="M133" s="20">
        <f t="shared" si="23"/>
        <v>3334.5189421663517</v>
      </c>
      <c r="N133" s="23"/>
    </row>
    <row r="134" spans="1:14" ht="12.75">
      <c r="A134">
        <f t="shared" si="24"/>
        <v>113</v>
      </c>
      <c r="B134">
        <f t="shared" si="15"/>
        <v>678</v>
      </c>
      <c r="C134" s="26">
        <v>0.0041999999999999815</v>
      </c>
      <c r="D134" s="13">
        <f t="shared" si="16"/>
        <v>0.012599999999999945</v>
      </c>
      <c r="E134" s="13">
        <f t="shared" si="25"/>
        <v>1.910400000000001</v>
      </c>
      <c r="F134" s="13">
        <f t="shared" si="18"/>
        <v>0.9541592326001417</v>
      </c>
      <c r="G134" s="13">
        <f t="shared" si="19"/>
        <v>0.010300031360180872</v>
      </c>
      <c r="H134" s="13">
        <f t="shared" si="26"/>
        <v>1.6855869179000935</v>
      </c>
      <c r="I134" s="13">
        <f t="shared" si="20"/>
        <v>0.012477214249105195</v>
      </c>
      <c r="J134" s="13">
        <f t="shared" si="27"/>
        <v>0.012477214249105195</v>
      </c>
      <c r="K134" s="14">
        <f t="shared" si="22"/>
        <v>0.07045466979328067</v>
      </c>
      <c r="L134" s="13">
        <f t="shared" si="12"/>
        <v>0.07338917035015523</v>
      </c>
      <c r="M134" s="20">
        <f t="shared" si="23"/>
        <v>3360.9390434924076</v>
      </c>
      <c r="N134" s="23"/>
    </row>
    <row r="135" spans="1:14" ht="12.75">
      <c r="A135">
        <f t="shared" si="24"/>
        <v>114</v>
      </c>
      <c r="B135">
        <f t="shared" si="15"/>
        <v>684</v>
      </c>
      <c r="C135" s="26">
        <v>0.0041999999999999815</v>
      </c>
      <c r="D135" s="13">
        <f t="shared" si="16"/>
        <v>0.012599999999999945</v>
      </c>
      <c r="E135" s="13">
        <f t="shared" si="25"/>
        <v>1.923000000000001</v>
      </c>
      <c r="F135" s="13">
        <f t="shared" si="18"/>
        <v>0.9644791691479783</v>
      </c>
      <c r="G135" s="13">
        <f t="shared" si="19"/>
        <v>0.010319936547836583</v>
      </c>
      <c r="H135" s="13">
        <f t="shared" si="26"/>
        <v>1.698065615278364</v>
      </c>
      <c r="I135" s="13">
        <f t="shared" si="20"/>
        <v>0.012478697378270454</v>
      </c>
      <c r="J135" s="13">
        <f t="shared" si="27"/>
        <v>0.012478697378270454</v>
      </c>
      <c r="K135" s="14">
        <f t="shared" si="22"/>
        <v>0.07046304452930051</v>
      </c>
      <c r="L135" s="13">
        <f t="shared" si="12"/>
        <v>0.07241239928720035</v>
      </c>
      <c r="M135" s="20">
        <f t="shared" si="23"/>
        <v>3387.0075072357995</v>
      </c>
      <c r="N135" s="23"/>
    </row>
    <row r="136" spans="1:14" ht="12.75">
      <c r="A136">
        <f t="shared" si="24"/>
        <v>115</v>
      </c>
      <c r="B136">
        <f t="shared" si="15"/>
        <v>690</v>
      </c>
      <c r="C136" s="26">
        <v>0.0040000000000000036</v>
      </c>
      <c r="D136" s="13">
        <f t="shared" si="16"/>
        <v>0.01200000000000001</v>
      </c>
      <c r="E136" s="13">
        <f t="shared" si="25"/>
        <v>1.935000000000001</v>
      </c>
      <c r="F136" s="13">
        <f t="shared" si="18"/>
        <v>0.9743259506453936</v>
      </c>
      <c r="G136" s="13">
        <f t="shared" si="19"/>
        <v>0.009846781497415358</v>
      </c>
      <c r="H136" s="13">
        <f t="shared" si="26"/>
        <v>1.7099514433989333</v>
      </c>
      <c r="I136" s="13">
        <f t="shared" si="20"/>
        <v>0.011885828120569375</v>
      </c>
      <c r="J136" s="13">
        <f t="shared" si="27"/>
        <v>0.011885828120569375</v>
      </c>
      <c r="K136" s="14">
        <f t="shared" si="22"/>
        <v>0.06711530945414841</v>
      </c>
      <c r="L136" s="13">
        <f t="shared" si="12"/>
        <v>0.07120465852204172</v>
      </c>
      <c r="M136" s="20">
        <f t="shared" si="23"/>
        <v>3412.6411843037345</v>
      </c>
      <c r="N136" s="23"/>
    </row>
    <row r="137" spans="1:14" ht="12.75">
      <c r="A137">
        <f t="shared" si="24"/>
        <v>116</v>
      </c>
      <c r="B137">
        <f t="shared" si="15"/>
        <v>696</v>
      </c>
      <c r="C137" s="26">
        <v>0.0039000000000000146</v>
      </c>
      <c r="D137" s="13">
        <f t="shared" si="16"/>
        <v>0.011700000000000044</v>
      </c>
      <c r="E137" s="13">
        <f t="shared" si="25"/>
        <v>1.946700000000001</v>
      </c>
      <c r="F137" s="13">
        <f t="shared" si="18"/>
        <v>0.9839435123944997</v>
      </c>
      <c r="G137" s="13">
        <f t="shared" si="19"/>
        <v>0.009617561749106107</v>
      </c>
      <c r="H137" s="13">
        <f t="shared" si="26"/>
        <v>1.721541376181457</v>
      </c>
      <c r="I137" s="13">
        <f t="shared" si="20"/>
        <v>0.011589932782523737</v>
      </c>
      <c r="J137" s="13">
        <f t="shared" si="27"/>
        <v>0.011589932782523737</v>
      </c>
      <c r="K137" s="14">
        <f t="shared" si="22"/>
        <v>0.06544448711198404</v>
      </c>
      <c r="L137" s="13">
        <f t="shared" si="12"/>
        <v>0.06956307177571655</v>
      </c>
      <c r="M137" s="20">
        <f t="shared" si="23"/>
        <v>3437.6838901429924</v>
      </c>
      <c r="N137" s="23"/>
    </row>
    <row r="138" spans="1:14" ht="12.75">
      <c r="A138">
        <f t="shared" si="24"/>
        <v>117</v>
      </c>
      <c r="B138">
        <f t="shared" si="15"/>
        <v>702</v>
      </c>
      <c r="C138" s="26">
        <v>0.0037999999999999146</v>
      </c>
      <c r="D138" s="13">
        <f t="shared" si="16"/>
        <v>0.011399999999999744</v>
      </c>
      <c r="E138" s="13">
        <f t="shared" si="25"/>
        <v>1.9581000000000008</v>
      </c>
      <c r="F138" s="13">
        <f t="shared" si="18"/>
        <v>0.9933303753378324</v>
      </c>
      <c r="G138" s="13">
        <f t="shared" si="19"/>
        <v>0.009386862943332686</v>
      </c>
      <c r="H138" s="13">
        <f t="shared" si="26"/>
        <v>1.7328352990138363</v>
      </c>
      <c r="I138" s="13">
        <f t="shared" si="20"/>
        <v>0.011293922832379177</v>
      </c>
      <c r="J138" s="13">
        <f t="shared" si="27"/>
        <v>0.011293922832379177</v>
      </c>
      <c r="K138" s="14">
        <f t="shared" si="22"/>
        <v>0.0637730175935011</v>
      </c>
      <c r="L138" s="13">
        <f t="shared" si="12"/>
        <v>0.06791163196805856</v>
      </c>
      <c r="M138" s="20">
        <f t="shared" si="23"/>
        <v>3462.1320776514935</v>
      </c>
      <c r="N138" s="23"/>
    </row>
    <row r="139" spans="1:14" ht="12.75">
      <c r="A139">
        <f t="shared" si="24"/>
        <v>118</v>
      </c>
      <c r="B139">
        <f t="shared" si="15"/>
        <v>708</v>
      </c>
      <c r="C139" s="26">
        <v>0.0038000000000000256</v>
      </c>
      <c r="D139" s="13">
        <f t="shared" si="16"/>
        <v>0.011400000000000077</v>
      </c>
      <c r="E139" s="13">
        <f t="shared" si="25"/>
        <v>1.969500000000001</v>
      </c>
      <c r="F139" s="13">
        <f t="shared" si="18"/>
        <v>1.0027327539769229</v>
      </c>
      <c r="G139" s="13">
        <f t="shared" si="19"/>
        <v>0.009402378639090436</v>
      </c>
      <c r="H139" s="13">
        <f t="shared" si="26"/>
        <v>1.7441303558478867</v>
      </c>
      <c r="I139" s="13">
        <f t="shared" si="20"/>
        <v>0.01129505683405041</v>
      </c>
      <c r="J139" s="13">
        <f t="shared" si="27"/>
        <v>0.01129505683405041</v>
      </c>
      <c r="K139" s="14">
        <f t="shared" si="22"/>
        <v>0.063779420922938</v>
      </c>
      <c r="L139" s="13">
        <f t="shared" si="12"/>
        <v>0.0665331610647789</v>
      </c>
      <c r="M139" s="20">
        <f t="shared" si="23"/>
        <v>3486.084015634814</v>
      </c>
      <c r="N139" s="23"/>
    </row>
    <row r="140" spans="1:14" ht="12.75">
      <c r="A140">
        <f t="shared" si="24"/>
        <v>119</v>
      </c>
      <c r="B140">
        <f t="shared" si="15"/>
        <v>714</v>
      </c>
      <c r="C140" s="26">
        <v>0.0038000000000000256</v>
      </c>
      <c r="D140" s="13">
        <f t="shared" si="16"/>
        <v>0.011400000000000077</v>
      </c>
      <c r="E140" s="13">
        <f t="shared" si="25"/>
        <v>1.980900000000001</v>
      </c>
      <c r="F140" s="13">
        <f t="shared" si="18"/>
        <v>1.012150469625971</v>
      </c>
      <c r="G140" s="13">
        <f t="shared" si="19"/>
        <v>0.009417715649048253</v>
      </c>
      <c r="H140" s="13">
        <f t="shared" si="26"/>
        <v>1.7554265285959842</v>
      </c>
      <c r="I140" s="13">
        <f t="shared" si="20"/>
        <v>0.011296172748097577</v>
      </c>
      <c r="J140" s="13">
        <f t="shared" si="27"/>
        <v>0.011296172748097577</v>
      </c>
      <c r="K140" s="14">
        <f t="shared" si="22"/>
        <v>0.063785722117591</v>
      </c>
      <c r="L140" s="13">
        <f t="shared" si="12"/>
        <v>0.0656162978832741</v>
      </c>
      <c r="M140" s="20">
        <f t="shared" si="23"/>
        <v>3509.7058828727927</v>
      </c>
      <c r="N140" s="23"/>
    </row>
    <row r="141" spans="1:14" ht="12.75">
      <c r="A141">
        <f t="shared" si="24"/>
        <v>120</v>
      </c>
      <c r="B141">
        <f t="shared" si="15"/>
        <v>720</v>
      </c>
      <c r="C141" s="26">
        <v>0.0037000000000000366</v>
      </c>
      <c r="D141" s="13">
        <f t="shared" si="16"/>
        <v>0.01110000000000011</v>
      </c>
      <c r="E141" s="13">
        <f t="shared" si="25"/>
        <v>1.992000000000001</v>
      </c>
      <c r="F141" s="13">
        <f t="shared" si="18"/>
        <v>1.0213349199631765</v>
      </c>
      <c r="G141" s="13">
        <f t="shared" si="19"/>
        <v>0.009184450337205385</v>
      </c>
      <c r="H141" s="13">
        <f t="shared" si="26"/>
        <v>1.7664264890260335</v>
      </c>
      <c r="I141" s="13">
        <f t="shared" si="20"/>
        <v>0.01099996043004925</v>
      </c>
      <c r="J141" s="13">
        <f t="shared" si="27"/>
        <v>0.01099996043004925</v>
      </c>
      <c r="K141" s="14">
        <f t="shared" si="22"/>
        <v>0.06211310989501143</v>
      </c>
      <c r="L141" s="13">
        <f t="shared" si="12"/>
        <v>0.06472733725761647</v>
      </c>
      <c r="M141" s="20">
        <f t="shared" si="23"/>
        <v>3533.0077242855346</v>
      </c>
      <c r="N141" s="23"/>
    </row>
    <row r="142" spans="1:14" ht="12.75">
      <c r="A142">
        <f t="shared" si="24"/>
        <v>121</v>
      </c>
      <c r="B142">
        <f t="shared" si="15"/>
        <v>726</v>
      </c>
      <c r="C142" s="26">
        <v>0.0036999999999999256</v>
      </c>
      <c r="D142" s="13">
        <f t="shared" si="16"/>
        <v>0.011099999999999777</v>
      </c>
      <c r="E142" s="13">
        <f t="shared" si="25"/>
        <v>2.0031000000000008</v>
      </c>
      <c r="F142" s="13">
        <f t="shared" si="18"/>
        <v>1.030533583914996</v>
      </c>
      <c r="G142" s="13">
        <f t="shared" si="19"/>
        <v>0.009198663951819563</v>
      </c>
      <c r="H142" s="13">
        <f t="shared" si="26"/>
        <v>1.7774274746194965</v>
      </c>
      <c r="I142" s="13">
        <f t="shared" si="20"/>
        <v>0.011000985593462964</v>
      </c>
      <c r="J142" s="13">
        <f t="shared" si="27"/>
        <v>0.011000985593462964</v>
      </c>
      <c r="K142" s="14">
        <f t="shared" si="22"/>
        <v>0.062118898651087544</v>
      </c>
      <c r="L142" s="13">
        <f t="shared" si="12"/>
        <v>0.06385689292942748</v>
      </c>
      <c r="M142" s="20">
        <f t="shared" si="23"/>
        <v>3555.9962057401285</v>
      </c>
      <c r="N142" s="23"/>
    </row>
    <row r="143" spans="1:14" ht="12.75">
      <c r="A143">
        <f t="shared" si="24"/>
        <v>122</v>
      </c>
      <c r="B143">
        <f t="shared" si="15"/>
        <v>732</v>
      </c>
      <c r="C143" s="26">
        <v>0.0038000000000000256</v>
      </c>
      <c r="D143" s="13">
        <f t="shared" si="16"/>
        <v>0.011400000000000077</v>
      </c>
      <c r="E143" s="13">
        <f t="shared" si="25"/>
        <v>2.014500000000001</v>
      </c>
      <c r="F143" s="13">
        <f t="shared" si="18"/>
        <v>1.0399954899152462</v>
      </c>
      <c r="G143" s="13">
        <f t="shared" si="19"/>
        <v>0.009461906000250098</v>
      </c>
      <c r="H143" s="13">
        <f t="shared" si="26"/>
        <v>1.7887268347825316</v>
      </c>
      <c r="I143" s="13">
        <f t="shared" si="20"/>
        <v>0.011299360163035121</v>
      </c>
      <c r="J143" s="13">
        <f t="shared" si="27"/>
        <v>0.011299360163035121</v>
      </c>
      <c r="K143" s="14">
        <f t="shared" si="22"/>
        <v>0.06380372038727165</v>
      </c>
      <c r="L143" s="13">
        <f t="shared" si="12"/>
        <v>0.06355836512601151</v>
      </c>
      <c r="M143" s="20">
        <f t="shared" si="23"/>
        <v>3578.8772171854926</v>
      </c>
      <c r="N143" s="23"/>
    </row>
    <row r="144" spans="1:14" ht="12.75">
      <c r="A144">
        <f t="shared" si="24"/>
        <v>123</v>
      </c>
      <c r="B144">
        <f t="shared" si="15"/>
        <v>738</v>
      </c>
      <c r="C144" s="26">
        <v>0.0038000000000000256</v>
      </c>
      <c r="D144" s="13">
        <f t="shared" si="16"/>
        <v>0.011400000000000077</v>
      </c>
      <c r="E144" s="13">
        <f t="shared" si="25"/>
        <v>2.025900000000001</v>
      </c>
      <c r="F144" s="13">
        <f t="shared" si="18"/>
        <v>1.0494720537820232</v>
      </c>
      <c r="G144" s="13">
        <f t="shared" si="19"/>
        <v>0.009476563866777088</v>
      </c>
      <c r="H144" s="13">
        <f t="shared" si="26"/>
        <v>1.8000272431022666</v>
      </c>
      <c r="I144" s="13">
        <f t="shared" si="20"/>
        <v>0.011300408319735</v>
      </c>
      <c r="J144" s="13">
        <f t="shared" si="27"/>
        <v>0.011300408319735</v>
      </c>
      <c r="K144" s="14">
        <f t="shared" si="22"/>
        <v>0.0638096389787703</v>
      </c>
      <c r="L144" s="13">
        <f t="shared" si="12"/>
        <v>0.06364113664501467</v>
      </c>
      <c r="M144" s="20">
        <f t="shared" si="23"/>
        <v>3601.788026377698</v>
      </c>
      <c r="N144" s="23"/>
    </row>
    <row r="145" spans="1:14" ht="12.75">
      <c r="A145">
        <f t="shared" si="24"/>
        <v>124</v>
      </c>
      <c r="B145">
        <f t="shared" si="15"/>
        <v>744</v>
      </c>
      <c r="C145" s="26">
        <v>0.0038000000000000256</v>
      </c>
      <c r="D145" s="13">
        <f t="shared" si="16"/>
        <v>0.011400000000000077</v>
      </c>
      <c r="E145" s="13">
        <f t="shared" si="25"/>
        <v>2.037300000000001</v>
      </c>
      <c r="F145" s="13">
        <f t="shared" si="18"/>
        <v>1.0589631098549088</v>
      </c>
      <c r="G145" s="13">
        <f t="shared" si="19"/>
        <v>0.009491056072885584</v>
      </c>
      <c r="H145" s="13">
        <f t="shared" si="26"/>
        <v>1.811328683288815</v>
      </c>
      <c r="I145" s="13">
        <f t="shared" si="20"/>
        <v>0.011301440186548328</v>
      </c>
      <c r="J145" s="13">
        <f t="shared" si="27"/>
        <v>0.011301440186548328</v>
      </c>
      <c r="K145" s="14">
        <f t="shared" si="22"/>
        <v>0.06381546558670957</v>
      </c>
      <c r="L145" s="13">
        <f t="shared" si="12"/>
        <v>0.0636982751909231</v>
      </c>
      <c r="M145" s="20">
        <f t="shared" si="23"/>
        <v>3624.7194054464303</v>
      </c>
      <c r="N145" s="23"/>
    </row>
    <row r="146" spans="1:14" ht="12.75">
      <c r="A146">
        <f t="shared" si="24"/>
        <v>125</v>
      </c>
      <c r="B146">
        <f t="shared" si="15"/>
        <v>750</v>
      </c>
      <c r="C146" s="26">
        <v>0.0039000000000000146</v>
      </c>
      <c r="D146" s="13">
        <f t="shared" si="16"/>
        <v>0.011700000000000044</v>
      </c>
      <c r="E146" s="13">
        <f t="shared" si="25"/>
        <v>2.0490000000000013</v>
      </c>
      <c r="F146" s="13">
        <f t="shared" si="18"/>
        <v>1.0687188287038116</v>
      </c>
      <c r="G146" s="13">
        <f t="shared" si="19"/>
        <v>0.009755718848902806</v>
      </c>
      <c r="H146" s="13">
        <f t="shared" si="26"/>
        <v>1.8229285860191455</v>
      </c>
      <c r="I146" s="13">
        <f t="shared" si="20"/>
        <v>0.011599902730330625</v>
      </c>
      <c r="J146" s="13">
        <f t="shared" si="27"/>
        <v>0.011599902730330625</v>
      </c>
      <c r="K146" s="14">
        <f t="shared" si="22"/>
        <v>0.0655007840839336</v>
      </c>
      <c r="L146" s="13">
        <f t="shared" si="12"/>
        <v>0.06401822507238926</v>
      </c>
      <c r="M146" s="20">
        <f t="shared" si="23"/>
        <v>3647.7659664724906</v>
      </c>
      <c r="N146" s="23"/>
    </row>
    <row r="147" spans="1:14" ht="12.75">
      <c r="A147">
        <f t="shared" si="24"/>
        <v>126</v>
      </c>
      <c r="B147">
        <f t="shared" si="15"/>
        <v>756</v>
      </c>
      <c r="C147" s="26">
        <v>0.0035999999999999366</v>
      </c>
      <c r="D147" s="13">
        <f t="shared" si="16"/>
        <v>0.01079999999999981</v>
      </c>
      <c r="E147" s="13">
        <f t="shared" si="25"/>
        <v>2.059800000000001</v>
      </c>
      <c r="F147" s="13">
        <f t="shared" si="18"/>
        <v>1.0777373536230765</v>
      </c>
      <c r="G147" s="13">
        <f t="shared" si="19"/>
        <v>0.009018524919264914</v>
      </c>
      <c r="H147" s="13">
        <f t="shared" si="26"/>
        <v>1.8336371237091398</v>
      </c>
      <c r="I147" s="13">
        <f t="shared" si="20"/>
        <v>0.010708537689994246</v>
      </c>
      <c r="J147" s="13">
        <f t="shared" si="27"/>
        <v>0.010708537689994246</v>
      </c>
      <c r="K147" s="14">
        <f t="shared" si="22"/>
        <v>0.06046754282283418</v>
      </c>
      <c r="L147" s="13">
        <f t="shared" si="12"/>
        <v>0.06367353786605413</v>
      </c>
      <c r="M147" s="20">
        <f t="shared" si="23"/>
        <v>3670.6884401042703</v>
      </c>
      <c r="N147" s="23"/>
    </row>
    <row r="148" spans="1:14" ht="12.75">
      <c r="A148">
        <f t="shared" si="24"/>
        <v>127</v>
      </c>
      <c r="B148">
        <f t="shared" si="15"/>
        <v>762</v>
      </c>
      <c r="C148" s="26">
        <v>0.0037000000000000366</v>
      </c>
      <c r="D148" s="13">
        <f t="shared" si="16"/>
        <v>0.01110000000000011</v>
      </c>
      <c r="E148" s="13">
        <f t="shared" si="25"/>
        <v>2.070900000000001</v>
      </c>
      <c r="F148" s="13">
        <f t="shared" si="18"/>
        <v>1.0870194984952488</v>
      </c>
      <c r="G148" s="13">
        <f t="shared" si="19"/>
        <v>0.009282144872172271</v>
      </c>
      <c r="H148" s="13">
        <f t="shared" si="26"/>
        <v>1.844644042226073</v>
      </c>
      <c r="I148" s="13">
        <f t="shared" si="20"/>
        <v>0.01100691851693325</v>
      </c>
      <c r="J148" s="13">
        <f t="shared" si="27"/>
        <v>0.01100691851693325</v>
      </c>
      <c r="K148" s="14">
        <f t="shared" si="22"/>
        <v>0.0621523998922831</v>
      </c>
      <c r="L148" s="13">
        <f t="shared" si="12"/>
        <v>0.0628856823632223</v>
      </c>
      <c r="M148" s="20">
        <f t="shared" si="23"/>
        <v>3693.3272857550305</v>
      </c>
      <c r="N148" s="23"/>
    </row>
    <row r="149" spans="1:14" ht="12.75">
      <c r="A149">
        <f t="shared" si="24"/>
        <v>128</v>
      </c>
      <c r="B149">
        <f t="shared" si="15"/>
        <v>768</v>
      </c>
      <c r="C149" s="26">
        <v>0.0035999999999999366</v>
      </c>
      <c r="D149" s="13">
        <f t="shared" si="16"/>
        <v>0.01079999999999981</v>
      </c>
      <c r="E149" s="13">
        <f t="shared" si="25"/>
        <v>2.0817000000000005</v>
      </c>
      <c r="F149" s="13">
        <f t="shared" si="18"/>
        <v>1.0960633899615182</v>
      </c>
      <c r="G149" s="13">
        <f t="shared" si="19"/>
        <v>0.009043891466269383</v>
      </c>
      <c r="H149" s="13">
        <f t="shared" si="26"/>
        <v>1.8553543599424862</v>
      </c>
      <c r="I149" s="13">
        <f t="shared" si="20"/>
        <v>0.010710317716413176</v>
      </c>
      <c r="J149" s="13">
        <f t="shared" si="27"/>
        <v>0.010710317716413176</v>
      </c>
      <c r="K149" s="14">
        <f t="shared" si="22"/>
        <v>0.06047759403867974</v>
      </c>
      <c r="L149" s="13">
        <f aca="true" t="shared" si="28" ref="L149:L162">+L148+($B$8*((K148+K149)-(2*L148)))</f>
        <v>0.06236212056397534</v>
      </c>
      <c r="M149" s="20">
        <f t="shared" si="23"/>
        <v>3715.7776491580616</v>
      </c>
      <c r="N149" s="23"/>
    </row>
    <row r="150" spans="1:14" ht="12.75">
      <c r="A150">
        <f t="shared" si="24"/>
        <v>129</v>
      </c>
      <c r="B150">
        <f t="shared" si="15"/>
        <v>774</v>
      </c>
      <c r="C150" s="26">
        <v>0.0035000000000000586</v>
      </c>
      <c r="D150" s="13">
        <f t="shared" si="16"/>
        <v>0.010500000000000176</v>
      </c>
      <c r="E150" s="13">
        <f t="shared" si="25"/>
        <v>2.092200000000001</v>
      </c>
      <c r="F150" s="13">
        <f t="shared" si="18"/>
        <v>1.104867865695004</v>
      </c>
      <c r="G150" s="13">
        <f t="shared" si="19"/>
        <v>0.00880447573348575</v>
      </c>
      <c r="H150" s="13">
        <f t="shared" si="26"/>
        <v>1.8657679922425285</v>
      </c>
      <c r="I150" s="13">
        <f t="shared" si="20"/>
        <v>0.01041363230004233</v>
      </c>
      <c r="J150" s="13">
        <f t="shared" si="27"/>
        <v>0.01041363230004233</v>
      </c>
      <c r="K150" s="14">
        <f t="shared" si="22"/>
        <v>0.05880231038757236</v>
      </c>
      <c r="L150" s="13">
        <f t="shared" si="28"/>
        <v>0.06145473111369224</v>
      </c>
      <c r="M150" s="20">
        <f t="shared" si="23"/>
        <v>3737.901352358991</v>
      </c>
      <c r="N150" s="23"/>
    </row>
    <row r="151" spans="1:14" ht="12.75">
      <c r="A151">
        <f t="shared" si="24"/>
        <v>130</v>
      </c>
      <c r="B151">
        <f aca="true" t="shared" si="29" ref="B151:B214">+(A151)*$B$6</f>
        <v>780</v>
      </c>
      <c r="C151" s="26">
        <v>0.0035999999999999366</v>
      </c>
      <c r="D151" s="13">
        <f aca="true" t="shared" si="30" ref="D151:D214">+C151*$B$5</f>
        <v>0.01079999999999981</v>
      </c>
      <c r="E151" s="13">
        <f t="shared" si="25"/>
        <v>2.1030000000000006</v>
      </c>
      <c r="F151" s="13">
        <f aca="true" t="shared" si="31" ref="F151:F214">IF(E151&lt;$B$13,0,((E151-$B$13)^2)/(E151+0.8*$B$12))</f>
        <v>1.113935912544713</v>
      </c>
      <c r="G151" s="13">
        <f aca="true" t="shared" si="32" ref="G151:G214">+F151-F150</f>
        <v>0.009068046849709077</v>
      </c>
      <c r="H151" s="13">
        <f t="shared" si="26"/>
        <v>1.8764799918328394</v>
      </c>
      <c r="I151" s="13">
        <f aca="true" t="shared" si="33" ref="I151:I214">+H151-H150</f>
        <v>0.010711999590310883</v>
      </c>
      <c r="J151" s="13">
        <f t="shared" si="27"/>
        <v>0.010711999590310883</v>
      </c>
      <c r="K151" s="14">
        <f aca="true" t="shared" si="34" ref="K151:K164">+(60.5*J151*$B$4)/$B$6</f>
        <v>0.060487091019955454</v>
      </c>
      <c r="L151" s="13">
        <f t="shared" si="28"/>
        <v>0.06085138764371613</v>
      </c>
      <c r="M151" s="20">
        <f aca="true" t="shared" si="35" ref="M151:M214">+L151*$B$6*60+M150</f>
        <v>3759.807851910729</v>
      </c>
      <c r="N151" s="23"/>
    </row>
    <row r="152" spans="1:14" ht="12.75">
      <c r="A152">
        <f t="shared" si="24"/>
        <v>131</v>
      </c>
      <c r="B152">
        <f t="shared" si="29"/>
        <v>786</v>
      </c>
      <c r="C152" s="26">
        <v>0.0037000000000000366</v>
      </c>
      <c r="D152" s="13">
        <f t="shared" si="30"/>
        <v>0.01110000000000011</v>
      </c>
      <c r="E152" s="13">
        <f t="shared" si="25"/>
        <v>2.1141000000000005</v>
      </c>
      <c r="F152" s="13">
        <f t="shared" si="31"/>
        <v>1.123268413260786</v>
      </c>
      <c r="G152" s="13">
        <f t="shared" si="32"/>
        <v>0.009332500716072945</v>
      </c>
      <c r="H152" s="13">
        <f t="shared" si="26"/>
        <v>1.8874904167191169</v>
      </c>
      <c r="I152" s="13">
        <f t="shared" si="33"/>
        <v>0.011010424886277459</v>
      </c>
      <c r="J152" s="13">
        <f t="shared" si="27"/>
        <v>0.011010424886277459</v>
      </c>
      <c r="K152" s="14">
        <f t="shared" si="34"/>
        <v>0.062172199191180055</v>
      </c>
      <c r="L152" s="13">
        <f t="shared" si="28"/>
        <v>0.06101080679766667</v>
      </c>
      <c r="M152" s="20">
        <f t="shared" si="35"/>
        <v>3781.771742357889</v>
      </c>
      <c r="N152" s="23"/>
    </row>
    <row r="153" spans="1:14" ht="12.75">
      <c r="A153">
        <f t="shared" si="24"/>
        <v>132</v>
      </c>
      <c r="B153">
        <f t="shared" si="29"/>
        <v>792</v>
      </c>
      <c r="C153" s="26">
        <v>0.0037000000000000366</v>
      </c>
      <c r="D153" s="13">
        <f t="shared" si="30"/>
        <v>0.01110000000000011</v>
      </c>
      <c r="E153" s="13">
        <f t="shared" si="25"/>
        <v>2.1252000000000004</v>
      </c>
      <c r="F153" s="13">
        <f t="shared" si="31"/>
        <v>1.13261351479162</v>
      </c>
      <c r="G153" s="13">
        <f t="shared" si="32"/>
        <v>0.009345101530834121</v>
      </c>
      <c r="H153" s="13">
        <f t="shared" si="26"/>
        <v>1.89850171055784</v>
      </c>
      <c r="I153" s="13">
        <f t="shared" si="33"/>
        <v>0.011011293838723013</v>
      </c>
      <c r="J153" s="13">
        <f t="shared" si="27"/>
        <v>0.011011293838723013</v>
      </c>
      <c r="K153" s="14">
        <f t="shared" si="34"/>
        <v>0.062177105875989284</v>
      </c>
      <c r="L153" s="13">
        <f t="shared" si="28"/>
        <v>0.061398755376306006</v>
      </c>
      <c r="M153" s="20">
        <f t="shared" si="35"/>
        <v>3803.875294293359</v>
      </c>
      <c r="N153" s="23"/>
    </row>
    <row r="154" spans="1:14" ht="12.75">
      <c r="A154">
        <f t="shared" si="24"/>
        <v>133</v>
      </c>
      <c r="B154">
        <f t="shared" si="29"/>
        <v>798</v>
      </c>
      <c r="C154" s="26">
        <v>0.0035999999999999366</v>
      </c>
      <c r="D154" s="13">
        <f t="shared" si="30"/>
        <v>0.01079999999999981</v>
      </c>
      <c r="E154" s="13">
        <f t="shared" si="25"/>
        <v>2.136</v>
      </c>
      <c r="F154" s="13">
        <f t="shared" si="31"/>
        <v>1.1417180128555897</v>
      </c>
      <c r="G154" s="13">
        <f t="shared" si="32"/>
        <v>0.009104498063969624</v>
      </c>
      <c r="H154" s="13">
        <f t="shared" si="26"/>
        <v>1.9092162239318793</v>
      </c>
      <c r="I154" s="13">
        <f t="shared" si="33"/>
        <v>0.010714513374039392</v>
      </c>
      <c r="J154" s="13">
        <f t="shared" si="27"/>
        <v>0.010714513374039392</v>
      </c>
      <c r="K154" s="14">
        <f t="shared" si="34"/>
        <v>0.06050128551874243</v>
      </c>
      <c r="L154" s="13">
        <f t="shared" si="28"/>
        <v>0.06137890214999262</v>
      </c>
      <c r="M154" s="20">
        <f t="shared" si="35"/>
        <v>3825.971699067356</v>
      </c>
      <c r="N154" s="23"/>
    </row>
    <row r="155" spans="1:14" ht="12.75">
      <c r="A155">
        <f t="shared" si="24"/>
        <v>134</v>
      </c>
      <c r="B155">
        <f t="shared" si="29"/>
        <v>804</v>
      </c>
      <c r="C155" s="26">
        <v>0.0035000000000000586</v>
      </c>
      <c r="D155" s="13">
        <f t="shared" si="30"/>
        <v>0.010500000000000176</v>
      </c>
      <c r="E155" s="13">
        <f t="shared" si="25"/>
        <v>2.1465000000000005</v>
      </c>
      <c r="F155" s="13">
        <f t="shared" si="31"/>
        <v>1.150580806939512</v>
      </c>
      <c r="G155" s="13">
        <f t="shared" si="32"/>
        <v>0.00886279408392232</v>
      </c>
      <c r="H155" s="13">
        <f t="shared" si="26"/>
        <v>1.9196338783696665</v>
      </c>
      <c r="I155" s="13">
        <f t="shared" si="33"/>
        <v>0.010417654437787194</v>
      </c>
      <c r="J155" s="13">
        <f t="shared" si="27"/>
        <v>0.010417654437787194</v>
      </c>
      <c r="K155" s="14">
        <f t="shared" si="34"/>
        <v>0.058825022058705025</v>
      </c>
      <c r="L155" s="13">
        <f t="shared" si="28"/>
        <v>0.06080698602956966</v>
      </c>
      <c r="M155" s="20">
        <f t="shared" si="35"/>
        <v>3847.862214038001</v>
      </c>
      <c r="N155" s="23"/>
    </row>
    <row r="156" spans="1:14" ht="12.75">
      <c r="A156">
        <f t="shared" si="24"/>
        <v>135</v>
      </c>
      <c r="B156">
        <f t="shared" si="29"/>
        <v>810</v>
      </c>
      <c r="C156" s="26">
        <v>0.0034999999999999476</v>
      </c>
      <c r="D156" s="13">
        <f t="shared" si="30"/>
        <v>0.010499999999999843</v>
      </c>
      <c r="E156" s="13">
        <f t="shared" si="25"/>
        <v>2.1570000000000005</v>
      </c>
      <c r="F156" s="13">
        <f t="shared" si="31"/>
        <v>1.1594545304268304</v>
      </c>
      <c r="G156" s="13">
        <f t="shared" si="32"/>
        <v>0.008873723487318408</v>
      </c>
      <c r="H156" s="13">
        <f t="shared" si="26"/>
        <v>1.9300522780915386</v>
      </c>
      <c r="I156" s="13">
        <f t="shared" si="33"/>
        <v>0.010418399721872085</v>
      </c>
      <c r="J156" s="13">
        <f t="shared" si="27"/>
        <v>0.010418399721872085</v>
      </c>
      <c r="K156" s="14">
        <f t="shared" si="34"/>
        <v>0.05882923042950438</v>
      </c>
      <c r="L156" s="13">
        <f t="shared" si="28"/>
        <v>0.06014703276774801</v>
      </c>
      <c r="M156" s="20">
        <f t="shared" si="35"/>
        <v>3869.5151458343903</v>
      </c>
      <c r="N156" s="23"/>
    </row>
    <row r="157" spans="1:14" ht="12.75">
      <c r="A157">
        <f t="shared" si="24"/>
        <v>136</v>
      </c>
      <c r="B157">
        <f t="shared" si="29"/>
        <v>816</v>
      </c>
      <c r="C157" s="26">
        <v>0.0035000000000000586</v>
      </c>
      <c r="D157" s="13">
        <f t="shared" si="30"/>
        <v>0.010500000000000176</v>
      </c>
      <c r="E157" s="13">
        <f t="shared" si="25"/>
        <v>2.1675000000000004</v>
      </c>
      <c r="F157" s="13">
        <f t="shared" si="31"/>
        <v>1.1683390742404207</v>
      </c>
      <c r="G157" s="13">
        <f t="shared" si="32"/>
        <v>0.008884543813590273</v>
      </c>
      <c r="H157" s="13">
        <f t="shared" si="26"/>
        <v>1.940471413025075</v>
      </c>
      <c r="I157" s="13">
        <f t="shared" si="33"/>
        <v>0.010419134933536522</v>
      </c>
      <c r="J157" s="13">
        <f t="shared" si="27"/>
        <v>0.010419134933536522</v>
      </c>
      <c r="K157" s="14">
        <f t="shared" si="34"/>
        <v>0.05883338192470291</v>
      </c>
      <c r="L157" s="13">
        <f t="shared" si="28"/>
        <v>0.05970845723753322</v>
      </c>
      <c r="M157" s="20">
        <f t="shared" si="35"/>
        <v>3891.010190439902</v>
      </c>
      <c r="N157" s="23"/>
    </row>
    <row r="158" spans="1:14" ht="12.75">
      <c r="A158">
        <f t="shared" si="24"/>
        <v>137</v>
      </c>
      <c r="B158">
        <f t="shared" si="29"/>
        <v>822</v>
      </c>
      <c r="C158" s="26">
        <v>0.0033999999999999586</v>
      </c>
      <c r="D158" s="13">
        <f t="shared" si="30"/>
        <v>0.010199999999999876</v>
      </c>
      <c r="E158" s="13">
        <f t="shared" si="25"/>
        <v>2.1777</v>
      </c>
      <c r="F158" s="13">
        <f t="shared" si="31"/>
        <v>1.1769800328697233</v>
      </c>
      <c r="G158" s="13">
        <f t="shared" si="32"/>
        <v>0.008640958629302586</v>
      </c>
      <c r="H158" s="13">
        <f t="shared" si="26"/>
        <v>1.9505935530089304</v>
      </c>
      <c r="I158" s="13">
        <f t="shared" si="33"/>
        <v>0.01012213998385536</v>
      </c>
      <c r="J158" s="13">
        <f t="shared" si="27"/>
        <v>0.01012213998385536</v>
      </c>
      <c r="K158" s="14">
        <f t="shared" si="34"/>
        <v>0.05715635044216994</v>
      </c>
      <c r="L158" s="13">
        <f t="shared" si="28"/>
        <v>0.059137260219500956</v>
      </c>
      <c r="M158" s="20">
        <f t="shared" si="35"/>
        <v>3912.2996041189226</v>
      </c>
      <c r="N158" s="23"/>
    </row>
    <row r="159" spans="1:14" ht="12.75">
      <c r="A159">
        <f t="shared" si="24"/>
        <v>138</v>
      </c>
      <c r="B159">
        <f t="shared" si="29"/>
        <v>828</v>
      </c>
      <c r="C159" s="26">
        <v>0.0033999999999999586</v>
      </c>
      <c r="D159" s="13">
        <f t="shared" si="30"/>
        <v>0.010199999999999876</v>
      </c>
      <c r="E159" s="13">
        <f t="shared" si="25"/>
        <v>2.1879</v>
      </c>
      <c r="F159" s="13">
        <f t="shared" si="31"/>
        <v>1.185631003399407</v>
      </c>
      <c r="G159" s="13">
        <f t="shared" si="32"/>
        <v>0.008650970529683777</v>
      </c>
      <c r="H159" s="13">
        <f t="shared" si="26"/>
        <v>1.960716368548998</v>
      </c>
      <c r="I159" s="13">
        <f t="shared" si="33"/>
        <v>0.010122815540067442</v>
      </c>
      <c r="J159" s="13">
        <f t="shared" si="27"/>
        <v>0.010122815540067442</v>
      </c>
      <c r="K159" s="14">
        <f t="shared" si="34"/>
        <v>0.05716016508291416</v>
      </c>
      <c r="L159" s="13">
        <f t="shared" si="28"/>
        <v>0.058477592733847984</v>
      </c>
      <c r="M159" s="20">
        <f t="shared" si="35"/>
        <v>3933.351537503108</v>
      </c>
      <c r="N159" s="23"/>
    </row>
    <row r="160" spans="1:14" ht="12.75">
      <c r="A160">
        <f t="shared" si="24"/>
        <v>139</v>
      </c>
      <c r="B160">
        <f t="shared" si="29"/>
        <v>834</v>
      </c>
      <c r="C160" s="26">
        <v>0.0033000000000000806</v>
      </c>
      <c r="D160" s="13">
        <f t="shared" si="30"/>
        <v>0.009900000000000242</v>
      </c>
      <c r="E160" s="13">
        <f t="shared" si="25"/>
        <v>2.1978</v>
      </c>
      <c r="F160" s="13">
        <f t="shared" si="31"/>
        <v>1.194037017107613</v>
      </c>
      <c r="G160" s="13">
        <f t="shared" si="32"/>
        <v>0.008406013708205817</v>
      </c>
      <c r="H160" s="13">
        <f t="shared" si="26"/>
        <v>1.9705420919738863</v>
      </c>
      <c r="I160" s="13">
        <f t="shared" si="33"/>
        <v>0.00982572342488841</v>
      </c>
      <c r="J160" s="13">
        <f t="shared" si="27"/>
        <v>0.00982572342488841</v>
      </c>
      <c r="K160" s="14">
        <f t="shared" si="34"/>
        <v>0.05548258493920324</v>
      </c>
      <c r="L160" s="13">
        <f t="shared" si="28"/>
        <v>0.057758853492918226</v>
      </c>
      <c r="M160" s="20">
        <f t="shared" si="35"/>
        <v>3954.1447247605583</v>
      </c>
      <c r="N160" s="23"/>
    </row>
    <row r="161" spans="1:14" ht="12.75">
      <c r="A161">
        <f t="shared" si="24"/>
        <v>140</v>
      </c>
      <c r="B161">
        <f t="shared" si="29"/>
        <v>840</v>
      </c>
      <c r="C161" s="26">
        <v>0.0033999999999999586</v>
      </c>
      <c r="D161" s="13">
        <f t="shared" si="30"/>
        <v>0.010199999999999876</v>
      </c>
      <c r="E161" s="13">
        <f t="shared" si="25"/>
        <v>2.2079999999999997</v>
      </c>
      <c r="F161" s="13">
        <f t="shared" si="31"/>
        <v>1.20270743675905</v>
      </c>
      <c r="G161" s="13">
        <f t="shared" si="32"/>
        <v>0.008670419651437111</v>
      </c>
      <c r="H161" s="13">
        <f t="shared" si="26"/>
        <v>1.9806662132768282</v>
      </c>
      <c r="I161" s="13">
        <f t="shared" si="33"/>
        <v>0.010124121302941935</v>
      </c>
      <c r="J161" s="13">
        <f t="shared" si="27"/>
        <v>0.010124121302941935</v>
      </c>
      <c r="K161" s="14">
        <f t="shared" si="34"/>
        <v>0.057167538290612135</v>
      </c>
      <c r="L161" s="13">
        <f t="shared" si="28"/>
        <v>0.05728092286691471</v>
      </c>
      <c r="M161" s="20">
        <f t="shared" si="35"/>
        <v>3974.7658569926475</v>
      </c>
      <c r="N161" s="23"/>
    </row>
    <row r="162" spans="1:14" ht="12.75">
      <c r="A162">
        <f t="shared" si="24"/>
        <v>141</v>
      </c>
      <c r="B162">
        <f t="shared" si="29"/>
        <v>846</v>
      </c>
      <c r="C162" s="26">
        <v>0.0033999999999999586</v>
      </c>
      <c r="D162" s="13">
        <f t="shared" si="30"/>
        <v>0.010199999999999876</v>
      </c>
      <c r="E162" s="13">
        <f t="shared" si="25"/>
        <v>2.2181999999999995</v>
      </c>
      <c r="F162" s="13">
        <f t="shared" si="31"/>
        <v>1.2113875863103778</v>
      </c>
      <c r="G162" s="13">
        <f t="shared" si="32"/>
        <v>0.008680149551327787</v>
      </c>
      <c r="H162" s="13">
        <f t="shared" si="26"/>
        <v>1.9907909845684202</v>
      </c>
      <c r="I162" s="13">
        <f t="shared" si="33"/>
        <v>0.01012477129159195</v>
      </c>
      <c r="J162" s="13">
        <f t="shared" si="27"/>
        <v>0.01012477129159195</v>
      </c>
      <c r="K162" s="14">
        <f t="shared" si="34"/>
        <v>0.057171208559855885</v>
      </c>
      <c r="L162" s="13">
        <f t="shared" si="28"/>
        <v>0.05724373971968781</v>
      </c>
      <c r="M162" s="20">
        <f t="shared" si="35"/>
        <v>3995.373603291735</v>
      </c>
      <c r="N162" s="23"/>
    </row>
    <row r="163" spans="1:14" ht="12.75">
      <c r="A163">
        <f t="shared" si="24"/>
        <v>142</v>
      </c>
      <c r="B163">
        <f t="shared" si="29"/>
        <v>852</v>
      </c>
      <c r="C163" s="26">
        <v>0.0034000000000000696</v>
      </c>
      <c r="D163" s="13">
        <f t="shared" si="30"/>
        <v>0.010200000000000209</v>
      </c>
      <c r="E163" s="13">
        <f t="shared" si="25"/>
        <v>2.2283999999999997</v>
      </c>
      <c r="F163" s="13">
        <f t="shared" si="31"/>
        <v>1.2200773732158228</v>
      </c>
      <c r="G163" s="13">
        <f t="shared" si="32"/>
        <v>0.008689786905444974</v>
      </c>
      <c r="H163" s="13">
        <f t="shared" si="26"/>
        <v>2.0009163975324276</v>
      </c>
      <c r="I163" s="13">
        <f t="shared" si="33"/>
        <v>0.010125412964007374</v>
      </c>
      <c r="J163" s="13">
        <f t="shared" si="27"/>
        <v>0.010125412964007374</v>
      </c>
      <c r="K163" s="14">
        <f t="shared" si="34"/>
        <v>0.05717483187009498</v>
      </c>
      <c r="L163" s="13">
        <f>+L162+($B$8*((K162+K163)-(2*L162)))</f>
        <v>0.057220166551450354</v>
      </c>
      <c r="M163" s="20">
        <f t="shared" si="35"/>
        <v>4015.972863250257</v>
      </c>
      <c r="N163" s="23"/>
    </row>
    <row r="164" spans="1:14" ht="12.75">
      <c r="A164">
        <f t="shared" si="24"/>
        <v>143</v>
      </c>
      <c r="B164">
        <f t="shared" si="29"/>
        <v>858</v>
      </c>
      <c r="C164" s="26">
        <v>0.0032999999999999696</v>
      </c>
      <c r="D164" s="13">
        <f t="shared" si="30"/>
        <v>0.009899999999999909</v>
      </c>
      <c r="E164" s="13">
        <f t="shared" si="25"/>
        <v>2.2382999999999997</v>
      </c>
      <c r="F164" s="13">
        <f t="shared" si="31"/>
        <v>1.2285207079632017</v>
      </c>
      <c r="G164" s="13">
        <f t="shared" si="32"/>
        <v>0.008443334747378906</v>
      </c>
      <c r="H164" s="13">
        <f t="shared" si="26"/>
        <v>2.0107446101314976</v>
      </c>
      <c r="I164" s="13">
        <f t="shared" si="33"/>
        <v>0.009828212599070074</v>
      </c>
      <c r="J164" s="13">
        <f t="shared" si="27"/>
        <v>0.009828212599070074</v>
      </c>
      <c r="K164" s="14">
        <f t="shared" si="34"/>
        <v>0.055496640476082354</v>
      </c>
      <c r="L164" s="13">
        <f>+L163+($B$8*((K163+K164)-(2*L163)))</f>
        <v>0.05692535642532979</v>
      </c>
      <c r="M164" s="20">
        <f t="shared" si="35"/>
        <v>4036.4659915633756</v>
      </c>
      <c r="N164" s="23"/>
    </row>
    <row r="165" spans="1:14" ht="12.75">
      <c r="A165">
        <f t="shared" si="24"/>
        <v>144</v>
      </c>
      <c r="B165">
        <f t="shared" si="29"/>
        <v>864</v>
      </c>
      <c r="C165" s="26">
        <v>0.0034000000000000696</v>
      </c>
      <c r="D165" s="13">
        <f t="shared" si="30"/>
        <v>0.010200000000000209</v>
      </c>
      <c r="E165" s="13">
        <f t="shared" si="25"/>
        <v>2.2485</v>
      </c>
      <c r="F165" s="13">
        <f t="shared" si="31"/>
        <v>1.2372292197676664</v>
      </c>
      <c r="G165" s="13">
        <f t="shared" si="32"/>
        <v>0.008708511804464747</v>
      </c>
      <c r="H165" s="13">
        <f t="shared" si="26"/>
        <v>2.0208712637712343</v>
      </c>
      <c r="I165" s="13">
        <f t="shared" si="33"/>
        <v>0.010126653639736638</v>
      </c>
      <c r="J165" s="13">
        <f t="shared" si="27"/>
        <v>0.010126653639736638</v>
      </c>
      <c r="K165" s="14">
        <f>+(60.5*J165*$B$4)/$B$6</f>
        <v>0.05718183755237955</v>
      </c>
      <c r="L165" s="13">
        <f>+L164+($B$8*((K164+K165)-(2*L164)))</f>
        <v>0.05672998395496351</v>
      </c>
      <c r="M165" s="20">
        <f t="shared" si="35"/>
        <v>4056.8887857871623</v>
      </c>
      <c r="N165" s="23"/>
    </row>
    <row r="166" spans="1:14" ht="12.75">
      <c r="A166">
        <f t="shared" si="24"/>
        <v>145</v>
      </c>
      <c r="B166">
        <f t="shared" si="29"/>
        <v>870</v>
      </c>
      <c r="C166" s="26">
        <v>0.0032999999999999696</v>
      </c>
      <c r="D166" s="13">
        <f t="shared" si="30"/>
        <v>0.009899999999999909</v>
      </c>
      <c r="E166" s="13">
        <f t="shared" si="25"/>
        <v>2.2584</v>
      </c>
      <c r="F166" s="13">
        <f t="shared" si="31"/>
        <v>1.245690559669668</v>
      </c>
      <c r="G166" s="13">
        <f t="shared" si="32"/>
        <v>0.008461339902001486</v>
      </c>
      <c r="H166" s="13">
        <f t="shared" si="26"/>
        <v>2.030700665531741</v>
      </c>
      <c r="I166" s="13">
        <f t="shared" si="33"/>
        <v>0.009829401760506506</v>
      </c>
      <c r="J166" s="13">
        <f t="shared" si="27"/>
        <v>0.009829401760506506</v>
      </c>
      <c r="K166" s="14">
        <f aca="true" t="shared" si="36" ref="K166:K229">+(60.5*J166*$B$4)/$B$6</f>
        <v>0.05550335527432674</v>
      </c>
      <c r="L166" s="13">
        <f aca="true" t="shared" si="37" ref="L166:L229">+L165+($B$8*((K165+K166)-(2*L165)))</f>
        <v>0.05660085477442672</v>
      </c>
      <c r="M166" s="20">
        <f t="shared" si="35"/>
        <v>4077.265093505956</v>
      </c>
      <c r="N166" s="23"/>
    </row>
    <row r="167" spans="1:14" ht="12.75">
      <c r="A167">
        <f t="shared" si="24"/>
        <v>146</v>
      </c>
      <c r="B167">
        <f t="shared" si="29"/>
        <v>876</v>
      </c>
      <c r="C167" s="26">
        <v>0.0032999999999999696</v>
      </c>
      <c r="D167" s="13">
        <f t="shared" si="30"/>
        <v>0.009899999999999909</v>
      </c>
      <c r="E167" s="13">
        <f t="shared" si="25"/>
        <v>2.2683</v>
      </c>
      <c r="F167" s="13">
        <f t="shared" si="31"/>
        <v>1.254160645322305</v>
      </c>
      <c r="G167" s="13">
        <f t="shared" si="32"/>
        <v>0.008470085652637183</v>
      </c>
      <c r="H167" s="13">
        <f t="shared" si="26"/>
        <v>2.0405306421668516</v>
      </c>
      <c r="I167" s="13">
        <f t="shared" si="33"/>
        <v>0.00982997663511087</v>
      </c>
      <c r="J167" s="13">
        <f t="shared" si="27"/>
        <v>0.00982997663511087</v>
      </c>
      <c r="K167" s="14">
        <f t="shared" si="36"/>
        <v>0.055506601399592716</v>
      </c>
      <c r="L167" s="13">
        <f t="shared" si="37"/>
        <v>0.056235562628604394</v>
      </c>
      <c r="M167" s="20">
        <f t="shared" si="35"/>
        <v>4097.509896052254</v>
      </c>
      <c r="N167" s="23"/>
    </row>
    <row r="168" spans="1:14" ht="12.75">
      <c r="A168">
        <f t="shared" si="24"/>
        <v>147</v>
      </c>
      <c r="B168">
        <f t="shared" si="29"/>
        <v>882</v>
      </c>
      <c r="C168" s="26">
        <v>0.0032999999999999696</v>
      </c>
      <c r="D168" s="13">
        <f t="shared" si="30"/>
        <v>0.009899999999999909</v>
      </c>
      <c r="E168" s="13">
        <f t="shared" si="25"/>
        <v>2.2782</v>
      </c>
      <c r="F168" s="13">
        <f t="shared" si="31"/>
        <v>1.2626393972178782</v>
      </c>
      <c r="G168" s="13">
        <f t="shared" si="32"/>
        <v>0.008478751895573122</v>
      </c>
      <c r="H168" s="13">
        <f t="shared" si="26"/>
        <v>2.050361186683317</v>
      </c>
      <c r="I168" s="13">
        <f t="shared" si="33"/>
        <v>0.009830544516465256</v>
      </c>
      <c r="J168" s="13">
        <f t="shared" si="27"/>
        <v>0.009830544516465256</v>
      </c>
      <c r="K168" s="14">
        <f t="shared" si="36"/>
        <v>0.05550980803630715</v>
      </c>
      <c r="L168" s="13">
        <f t="shared" si="37"/>
        <v>0.055993109991719574</v>
      </c>
      <c r="M168" s="20">
        <f t="shared" si="35"/>
        <v>4117.667415649273</v>
      </c>
      <c r="N168" s="23"/>
    </row>
    <row r="169" spans="1:14" ht="12.75">
      <c r="A169">
        <f t="shared" si="24"/>
        <v>148</v>
      </c>
      <c r="B169">
        <f t="shared" si="29"/>
        <v>888</v>
      </c>
      <c r="C169" s="26">
        <v>0.0033000000000000806</v>
      </c>
      <c r="D169" s="13">
        <f t="shared" si="30"/>
        <v>0.009900000000000242</v>
      </c>
      <c r="E169" s="13">
        <f t="shared" si="25"/>
        <v>2.2881</v>
      </c>
      <c r="F169" s="13">
        <f t="shared" si="31"/>
        <v>1.2711267368095176</v>
      </c>
      <c r="G169" s="13">
        <f t="shared" si="32"/>
        <v>0.008487339591639387</v>
      </c>
      <c r="H169" s="13">
        <f t="shared" si="26"/>
        <v>2.060192292200858</v>
      </c>
      <c r="I169" s="13">
        <f t="shared" si="33"/>
        <v>0.009831105517541072</v>
      </c>
      <c r="J169" s="13">
        <f t="shared" si="27"/>
        <v>0.009831105517541072</v>
      </c>
      <c r="K169" s="14">
        <f t="shared" si="36"/>
        <v>0.055512975822381926</v>
      </c>
      <c r="L169" s="13">
        <f t="shared" si="37"/>
        <v>0.05583253730426123</v>
      </c>
      <c r="M169" s="20">
        <f t="shared" si="35"/>
        <v>4137.767129078807</v>
      </c>
      <c r="N169" s="23"/>
    </row>
    <row r="170" spans="1:14" ht="12.75">
      <c r="A170">
        <f t="shared" si="24"/>
        <v>149</v>
      </c>
      <c r="B170">
        <f t="shared" si="29"/>
        <v>894</v>
      </c>
      <c r="C170" s="26">
        <v>0.0032999999999999696</v>
      </c>
      <c r="D170" s="13">
        <f t="shared" si="30"/>
        <v>0.009899999999999909</v>
      </c>
      <c r="E170" s="13">
        <f t="shared" si="25"/>
        <v>2.298</v>
      </c>
      <c r="F170" s="13">
        <f t="shared" si="31"/>
        <v>1.279622586496711</v>
      </c>
      <c r="G170" s="13">
        <f t="shared" si="32"/>
        <v>0.008495849687193413</v>
      </c>
      <c r="H170" s="13">
        <f t="shared" si="26"/>
        <v>2.0700239519498953</v>
      </c>
      <c r="I170" s="13">
        <f t="shared" si="33"/>
        <v>0.009831659749037325</v>
      </c>
      <c r="J170" s="13">
        <f t="shared" si="27"/>
        <v>0.009831659749037325</v>
      </c>
      <c r="K170" s="14">
        <f t="shared" si="36"/>
        <v>0.05551610538289744</v>
      </c>
      <c r="L170" s="13">
        <f t="shared" si="37"/>
        <v>0.055726538403720716</v>
      </c>
      <c r="M170" s="20">
        <f t="shared" si="35"/>
        <v>4157.828682904146</v>
      </c>
      <c r="N170" s="23"/>
    </row>
    <row r="171" spans="1:14" ht="12.75">
      <c r="A171">
        <f t="shared" si="24"/>
        <v>150</v>
      </c>
      <c r="B171">
        <f t="shared" si="29"/>
        <v>900</v>
      </c>
      <c r="C171" s="26">
        <v>0.0031999999999999806</v>
      </c>
      <c r="D171" s="13">
        <f t="shared" si="30"/>
        <v>0.009599999999999942</v>
      </c>
      <c r="E171" s="13">
        <f t="shared" si="25"/>
        <v>2.3076</v>
      </c>
      <c r="F171" s="13">
        <f t="shared" si="31"/>
        <v>1.2878690408880564</v>
      </c>
      <c r="G171" s="13">
        <f t="shared" si="32"/>
        <v>0.008246454391345415</v>
      </c>
      <c r="H171" s="13">
        <f t="shared" si="26"/>
        <v>2.0795582056113635</v>
      </c>
      <c r="I171" s="13">
        <f t="shared" si="33"/>
        <v>0.009534253661468206</v>
      </c>
      <c r="J171" s="13">
        <f t="shared" si="27"/>
        <v>0.009534253661468206</v>
      </c>
      <c r="K171" s="14">
        <f t="shared" si="36"/>
        <v>0.05383675234175714</v>
      </c>
      <c r="L171" s="13">
        <f t="shared" si="37"/>
        <v>0.05537650188992291</v>
      </c>
      <c r="M171" s="20">
        <f t="shared" si="35"/>
        <v>4177.764223584519</v>
      </c>
      <c r="N171" s="23"/>
    </row>
    <row r="172" spans="1:14" ht="12.75">
      <c r="A172">
        <f t="shared" si="24"/>
        <v>151</v>
      </c>
      <c r="B172">
        <f t="shared" si="29"/>
        <v>906</v>
      </c>
      <c r="C172" s="26">
        <v>0.0032999999999999696</v>
      </c>
      <c r="D172" s="13">
        <f t="shared" si="30"/>
        <v>0.009899999999999909</v>
      </c>
      <c r="E172" s="13">
        <f t="shared" si="25"/>
        <v>2.3175</v>
      </c>
      <c r="F172" s="13">
        <f t="shared" si="31"/>
        <v>1.2963814295207117</v>
      </c>
      <c r="G172" s="13">
        <f t="shared" si="32"/>
        <v>0.008512388632655243</v>
      </c>
      <c r="H172" s="13">
        <f t="shared" si="26"/>
        <v>2.0893909376472966</v>
      </c>
      <c r="I172" s="13">
        <f t="shared" si="33"/>
        <v>0.009832732035933045</v>
      </c>
      <c r="J172" s="13">
        <f t="shared" si="27"/>
        <v>0.009832732035933045</v>
      </c>
      <c r="K172" s="14">
        <f t="shared" si="36"/>
        <v>0.0555221602295686</v>
      </c>
      <c r="L172" s="13">
        <f t="shared" si="37"/>
        <v>0.05514415335516956</v>
      </c>
      <c r="M172" s="20">
        <f t="shared" si="35"/>
        <v>4197.61611879238</v>
      </c>
      <c r="N172" s="23"/>
    </row>
    <row r="173" spans="1:14" ht="12.75">
      <c r="A173">
        <f t="shared" si="24"/>
        <v>152</v>
      </c>
      <c r="B173">
        <f t="shared" si="29"/>
        <v>912</v>
      </c>
      <c r="C173" s="26">
        <v>0.0031999999999999806</v>
      </c>
      <c r="D173" s="13">
        <f t="shared" si="30"/>
        <v>0.009599999999999942</v>
      </c>
      <c r="E173" s="13">
        <f t="shared" si="25"/>
        <v>2.3270999999999997</v>
      </c>
      <c r="F173" s="13">
        <f t="shared" si="31"/>
        <v>1.3046437799939306</v>
      </c>
      <c r="G173" s="13">
        <f t="shared" si="32"/>
        <v>0.008262350473218882</v>
      </c>
      <c r="H173" s="13">
        <f t="shared" si="26"/>
        <v>2.098926218865204</v>
      </c>
      <c r="I173" s="13">
        <f t="shared" si="33"/>
        <v>0.009535281217907254</v>
      </c>
      <c r="J173" s="13">
        <f t="shared" si="27"/>
        <v>0.009535281217907254</v>
      </c>
      <c r="K173" s="14">
        <f t="shared" si="36"/>
        <v>0.05384255461044963</v>
      </c>
      <c r="L173" s="13">
        <f t="shared" si="37"/>
        <v>0.05499022137678274</v>
      </c>
      <c r="M173" s="20">
        <f t="shared" si="35"/>
        <v>4217.412598488022</v>
      </c>
      <c r="N173" s="23"/>
    </row>
    <row r="174" spans="1:14" ht="12.75">
      <c r="A174">
        <f t="shared" si="24"/>
        <v>153</v>
      </c>
      <c r="B174">
        <f t="shared" si="29"/>
        <v>918</v>
      </c>
      <c r="C174" s="26">
        <v>0.0032000000000000917</v>
      </c>
      <c r="D174" s="13">
        <f t="shared" si="30"/>
        <v>0.009600000000000275</v>
      </c>
      <c r="E174" s="13">
        <f t="shared" si="25"/>
        <v>2.3367</v>
      </c>
      <c r="F174" s="13">
        <f t="shared" si="31"/>
        <v>1.3129138535609997</v>
      </c>
      <c r="G174" s="13">
        <f t="shared" si="32"/>
        <v>0.008270073567069103</v>
      </c>
      <c r="H174" s="13">
        <f t="shared" si="26"/>
        <v>2.108461997130256</v>
      </c>
      <c r="I174" s="13">
        <f t="shared" si="33"/>
        <v>0.00953577826505203</v>
      </c>
      <c r="J174" s="13">
        <f t="shared" si="27"/>
        <v>0.00953577826505203</v>
      </c>
      <c r="K174" s="14">
        <f t="shared" si="36"/>
        <v>0.053845361269993806</v>
      </c>
      <c r="L174" s="13">
        <f t="shared" si="37"/>
        <v>0.054608133564595734</v>
      </c>
      <c r="M174" s="20">
        <f t="shared" si="35"/>
        <v>4237.071526571276</v>
      </c>
      <c r="N174" s="23"/>
    </row>
    <row r="175" spans="1:14" ht="12.75">
      <c r="A175">
        <f t="shared" si="24"/>
        <v>154</v>
      </c>
      <c r="B175">
        <f t="shared" si="29"/>
        <v>924</v>
      </c>
      <c r="C175" s="26">
        <v>0.0031999999999999806</v>
      </c>
      <c r="D175" s="13">
        <f t="shared" si="30"/>
        <v>0.009599999999999942</v>
      </c>
      <c r="E175" s="13">
        <f t="shared" si="25"/>
        <v>2.3463</v>
      </c>
      <c r="F175" s="13">
        <f t="shared" si="31"/>
        <v>1.3211915835290153</v>
      </c>
      <c r="G175" s="13">
        <f t="shared" si="32"/>
        <v>0.008277729968015679</v>
      </c>
      <c r="H175" s="13">
        <f t="shared" si="26"/>
        <v>2.1179982667382937</v>
      </c>
      <c r="I175" s="13">
        <f t="shared" si="33"/>
        <v>0.009536269608037884</v>
      </c>
      <c r="J175" s="13">
        <f t="shared" si="27"/>
        <v>0.009536269608037884</v>
      </c>
      <c r="K175" s="14">
        <f t="shared" si="36"/>
        <v>0.053848135720053925</v>
      </c>
      <c r="L175" s="13">
        <f t="shared" si="37"/>
        <v>0.05435433854140511</v>
      </c>
      <c r="M175" s="20">
        <f t="shared" si="35"/>
        <v>4256.639088446182</v>
      </c>
      <c r="N175" s="23"/>
    </row>
    <row r="176" spans="1:14" ht="12.75">
      <c r="A176">
        <f t="shared" si="24"/>
        <v>155</v>
      </c>
      <c r="B176">
        <f t="shared" si="29"/>
        <v>930</v>
      </c>
      <c r="C176" s="26">
        <v>0.0031999999999999806</v>
      </c>
      <c r="D176" s="13">
        <f t="shared" si="30"/>
        <v>0.009599999999999942</v>
      </c>
      <c r="E176" s="13">
        <f t="shared" si="25"/>
        <v>2.3558999999999997</v>
      </c>
      <c r="F176" s="13">
        <f t="shared" si="31"/>
        <v>1.3294769039707748</v>
      </c>
      <c r="G176" s="13">
        <f t="shared" si="32"/>
        <v>0.008285320441759447</v>
      </c>
      <c r="H176" s="13">
        <f t="shared" si="26"/>
        <v>2.1275350220721085</v>
      </c>
      <c r="I176" s="13">
        <f t="shared" si="33"/>
        <v>0.009536755333814817</v>
      </c>
      <c r="J176" s="13">
        <f t="shared" si="27"/>
        <v>0.009536755333814817</v>
      </c>
      <c r="K176" s="14">
        <f t="shared" si="36"/>
        <v>0.053850878451607666</v>
      </c>
      <c r="L176" s="13">
        <f t="shared" si="37"/>
        <v>0.054186061389547006</v>
      </c>
      <c r="M176" s="20">
        <f t="shared" si="35"/>
        <v>4276.146070546419</v>
      </c>
      <c r="N176" s="23"/>
    </row>
    <row r="177" spans="1:14" ht="12.75">
      <c r="A177">
        <f t="shared" si="24"/>
        <v>156</v>
      </c>
      <c r="B177">
        <f t="shared" si="29"/>
        <v>936</v>
      </c>
      <c r="C177" s="26">
        <v>0.0031999999999999806</v>
      </c>
      <c r="D177" s="13">
        <f t="shared" si="30"/>
        <v>0.009599999999999942</v>
      </c>
      <c r="E177" s="13">
        <f t="shared" si="25"/>
        <v>2.3654999999999995</v>
      </c>
      <c r="F177" s="13">
        <f t="shared" si="31"/>
        <v>1.3377697497138163</v>
      </c>
      <c r="G177" s="13">
        <f t="shared" si="32"/>
        <v>0.008292845743041566</v>
      </c>
      <c r="H177" s="13">
        <f t="shared" si="26"/>
        <v>2.1370722575997902</v>
      </c>
      <c r="I177" s="13">
        <f t="shared" si="33"/>
        <v>0.009537235527681709</v>
      </c>
      <c r="J177" s="13">
        <f t="shared" si="27"/>
        <v>0.009537235527681709</v>
      </c>
      <c r="K177" s="14">
        <f t="shared" si="36"/>
        <v>0.05385358994630939</v>
      </c>
      <c r="L177" s="13">
        <f t="shared" si="37"/>
        <v>0.054074785659350845</v>
      </c>
      <c r="M177" s="20">
        <f t="shared" si="35"/>
        <v>4295.612993383785</v>
      </c>
      <c r="N177" s="23"/>
    </row>
    <row r="178" spans="1:14" ht="12.75">
      <c r="A178">
        <f t="shared" si="24"/>
        <v>157</v>
      </c>
      <c r="B178">
        <f t="shared" si="29"/>
        <v>942</v>
      </c>
      <c r="C178" s="26">
        <v>0.0030999999999999917</v>
      </c>
      <c r="D178" s="13">
        <f t="shared" si="30"/>
        <v>0.009299999999999975</v>
      </c>
      <c r="E178" s="13">
        <f t="shared" si="25"/>
        <v>2.3747999999999996</v>
      </c>
      <c r="F178" s="13">
        <f t="shared" si="31"/>
        <v>1.3458105594493492</v>
      </c>
      <c r="G178" s="13">
        <f t="shared" si="32"/>
        <v>0.008040809735532894</v>
      </c>
      <c r="H178" s="13">
        <f t="shared" si="26"/>
        <v>2.146311907294494</v>
      </c>
      <c r="I178" s="13">
        <f t="shared" si="33"/>
        <v>0.009239649694703811</v>
      </c>
      <c r="J178" s="13">
        <f t="shared" si="27"/>
        <v>0.009239649694703811</v>
      </c>
      <c r="K178" s="14">
        <f t="shared" si="36"/>
        <v>0.05217322194276086</v>
      </c>
      <c r="L178" s="13">
        <f t="shared" si="37"/>
        <v>0.05372099242107894</v>
      </c>
      <c r="M178" s="20">
        <f t="shared" si="35"/>
        <v>4314.952550655373</v>
      </c>
      <c r="N178" s="23"/>
    </row>
    <row r="179" spans="1:14" ht="12.75">
      <c r="A179">
        <f t="shared" si="24"/>
        <v>158</v>
      </c>
      <c r="B179">
        <f t="shared" si="29"/>
        <v>948</v>
      </c>
      <c r="C179" s="26">
        <v>0.0030999999999999917</v>
      </c>
      <c r="D179" s="13">
        <f t="shared" si="30"/>
        <v>0.009299999999999975</v>
      </c>
      <c r="E179" s="13">
        <f t="shared" si="25"/>
        <v>2.3840999999999997</v>
      </c>
      <c r="F179" s="13">
        <f t="shared" si="31"/>
        <v>1.3538583131169848</v>
      </c>
      <c r="G179" s="13">
        <f t="shared" si="32"/>
        <v>0.008047753667635549</v>
      </c>
      <c r="H179" s="13">
        <f t="shared" si="26"/>
        <v>2.1555519976467177</v>
      </c>
      <c r="I179" s="13">
        <f t="shared" si="33"/>
        <v>0.009240090352223618</v>
      </c>
      <c r="J179" s="13">
        <f t="shared" si="27"/>
        <v>0.009240090352223618</v>
      </c>
      <c r="K179" s="14">
        <f t="shared" si="36"/>
        <v>0.05217571018888936</v>
      </c>
      <c r="L179" s="13">
        <f t="shared" si="37"/>
        <v>0.05320548363599433</v>
      </c>
      <c r="M179" s="20">
        <f t="shared" si="35"/>
        <v>4334.106524764331</v>
      </c>
      <c r="N179" s="23"/>
    </row>
    <row r="180" spans="1:14" ht="12.75">
      <c r="A180">
        <f t="shared" si="24"/>
        <v>159</v>
      </c>
      <c r="B180">
        <f t="shared" si="29"/>
        <v>954</v>
      </c>
      <c r="C180" s="26">
        <v>0.0032000000000000917</v>
      </c>
      <c r="D180" s="13">
        <f t="shared" si="30"/>
        <v>0.009600000000000275</v>
      </c>
      <c r="E180" s="13">
        <f t="shared" si="25"/>
        <v>2.3937</v>
      </c>
      <c r="F180" s="13">
        <f t="shared" si="31"/>
        <v>1.3621728945595835</v>
      </c>
      <c r="G180" s="13">
        <f t="shared" si="32"/>
        <v>0.008314581442598667</v>
      </c>
      <c r="H180" s="13">
        <f t="shared" si="26"/>
        <v>2.1650906125410243</v>
      </c>
      <c r="I180" s="13">
        <f t="shared" si="33"/>
        <v>0.00953861489430663</v>
      </c>
      <c r="J180" s="13">
        <f t="shared" si="27"/>
        <v>0.00953861489430663</v>
      </c>
      <c r="K180" s="14">
        <f t="shared" si="36"/>
        <v>0.05386137876985144</v>
      </c>
      <c r="L180" s="13">
        <f t="shared" si="37"/>
        <v>0.053143170583786356</v>
      </c>
      <c r="M180" s="20">
        <f t="shared" si="35"/>
        <v>4353.238066174494</v>
      </c>
      <c r="N180" s="23"/>
    </row>
    <row r="181" spans="1:14" ht="12.75">
      <c r="A181">
        <f t="shared" si="24"/>
        <v>160</v>
      </c>
      <c r="B181">
        <f t="shared" si="29"/>
        <v>960</v>
      </c>
      <c r="C181" s="26">
        <v>0.0030999999999999917</v>
      </c>
      <c r="D181" s="13">
        <f t="shared" si="30"/>
        <v>0.009299999999999975</v>
      </c>
      <c r="E181" s="13">
        <f t="shared" si="25"/>
        <v>2.403</v>
      </c>
      <c r="F181" s="13">
        <f t="shared" si="31"/>
        <v>1.3702345842612504</v>
      </c>
      <c r="G181" s="13">
        <f t="shared" si="32"/>
        <v>0.008061689701666985</v>
      </c>
      <c r="H181" s="13">
        <f t="shared" si="26"/>
        <v>2.1743315836804156</v>
      </c>
      <c r="I181" s="13">
        <f t="shared" si="33"/>
        <v>0.009240971139391263</v>
      </c>
      <c r="J181" s="13">
        <f t="shared" si="27"/>
        <v>0.009240971139391263</v>
      </c>
      <c r="K181" s="14">
        <f t="shared" si="36"/>
        <v>0.05218068370042934</v>
      </c>
      <c r="L181" s="13">
        <f t="shared" si="37"/>
        <v>0.053102457467571036</v>
      </c>
      <c r="M181" s="20">
        <f t="shared" si="35"/>
        <v>4372.354950862819</v>
      </c>
      <c r="N181" s="23"/>
    </row>
    <row r="182" spans="1:14" ht="12.75">
      <c r="A182">
        <f t="shared" si="24"/>
        <v>161</v>
      </c>
      <c r="B182">
        <f t="shared" si="29"/>
        <v>966</v>
      </c>
      <c r="C182" s="26">
        <v>0.0030999999999999917</v>
      </c>
      <c r="D182" s="13">
        <f t="shared" si="30"/>
        <v>0.009299999999999975</v>
      </c>
      <c r="E182" s="13">
        <f t="shared" si="25"/>
        <v>2.4123</v>
      </c>
      <c r="F182" s="13">
        <f t="shared" si="31"/>
        <v>1.3783030461292878</v>
      </c>
      <c r="G182" s="13">
        <f t="shared" si="32"/>
        <v>0.008068461868037335</v>
      </c>
      <c r="H182" s="13">
        <f t="shared" si="26"/>
        <v>2.1835729811094473</v>
      </c>
      <c r="I182" s="13">
        <f t="shared" si="33"/>
        <v>0.009241397429031739</v>
      </c>
      <c r="J182" s="13">
        <f t="shared" si="27"/>
        <v>0.009241397429031739</v>
      </c>
      <c r="K182" s="14">
        <f t="shared" si="36"/>
        <v>0.05218309081593256</v>
      </c>
      <c r="L182" s="13">
        <f t="shared" si="37"/>
        <v>0.05279560073110767</v>
      </c>
      <c r="M182" s="20">
        <f t="shared" si="35"/>
        <v>4391.361367126018</v>
      </c>
      <c r="N182" s="23"/>
    </row>
    <row r="183" spans="1:14" ht="12.75">
      <c r="A183">
        <f t="shared" si="24"/>
        <v>162</v>
      </c>
      <c r="B183">
        <f t="shared" si="29"/>
        <v>972</v>
      </c>
      <c r="C183" s="26">
        <v>0.0030000000000000027</v>
      </c>
      <c r="D183" s="13">
        <f t="shared" si="30"/>
        <v>0.009000000000000008</v>
      </c>
      <c r="E183" s="13">
        <f t="shared" si="25"/>
        <v>2.4213</v>
      </c>
      <c r="F183" s="13">
        <f t="shared" si="31"/>
        <v>1.3861176308500942</v>
      </c>
      <c r="G183" s="13">
        <f t="shared" si="32"/>
        <v>0.007814584720806428</v>
      </c>
      <c r="H183" s="13">
        <f t="shared" si="26"/>
        <v>2.19251667049416</v>
      </c>
      <c r="I183" s="13">
        <f t="shared" si="33"/>
        <v>0.008943689384712794</v>
      </c>
      <c r="J183" s="13">
        <f t="shared" si="27"/>
        <v>0.008943689384712794</v>
      </c>
      <c r="K183" s="14">
        <f t="shared" si="36"/>
        <v>0.05050203272567825</v>
      </c>
      <c r="L183" s="13">
        <f t="shared" si="37"/>
        <v>0.05231125441100692</v>
      </c>
      <c r="M183" s="20">
        <f t="shared" si="35"/>
        <v>4410.1934187139805</v>
      </c>
      <c r="N183" s="23"/>
    </row>
    <row r="184" spans="1:14" ht="12.75">
      <c r="A184">
        <f t="shared" si="24"/>
        <v>163</v>
      </c>
      <c r="B184">
        <f t="shared" si="29"/>
        <v>978</v>
      </c>
      <c r="C184" s="26">
        <v>0.0030999999999999917</v>
      </c>
      <c r="D184" s="13">
        <f t="shared" si="30"/>
        <v>0.009299999999999975</v>
      </c>
      <c r="E184" s="13">
        <f t="shared" si="25"/>
        <v>2.4306</v>
      </c>
      <c r="F184" s="13">
        <f t="shared" si="31"/>
        <v>1.3941992573925992</v>
      </c>
      <c r="G184" s="13">
        <f t="shared" si="32"/>
        <v>0.008081626542504994</v>
      </c>
      <c r="H184" s="13">
        <f t="shared" si="26"/>
        <v>2.201758893378421</v>
      </c>
      <c r="I184" s="13">
        <f t="shared" si="33"/>
        <v>0.009242222884260798</v>
      </c>
      <c r="J184" s="13">
        <f t="shared" si="27"/>
        <v>0.009242222884260798</v>
      </c>
      <c r="K184" s="14">
        <f t="shared" si="36"/>
        <v>0.052187751886459306</v>
      </c>
      <c r="L184" s="13">
        <f t="shared" si="37"/>
        <v>0.05198913370936087</v>
      </c>
      <c r="M184" s="20">
        <f t="shared" si="35"/>
        <v>4428.909506849351</v>
      </c>
      <c r="N184" s="23"/>
    </row>
    <row r="185" spans="1:14" ht="12.75">
      <c r="A185">
        <f t="shared" si="24"/>
        <v>164</v>
      </c>
      <c r="B185">
        <f t="shared" si="29"/>
        <v>984</v>
      </c>
      <c r="C185" s="26">
        <v>0.0030000000000000027</v>
      </c>
      <c r="D185" s="13">
        <f t="shared" si="30"/>
        <v>0.009000000000000008</v>
      </c>
      <c r="E185" s="13">
        <f t="shared" si="25"/>
        <v>2.4396</v>
      </c>
      <c r="F185" s="13">
        <f t="shared" si="31"/>
        <v>1.402026479977317</v>
      </c>
      <c r="G185" s="13">
        <f t="shared" si="32"/>
        <v>0.007827222584717797</v>
      </c>
      <c r="H185" s="13">
        <f t="shared" si="26"/>
        <v>2.2107033731512624</v>
      </c>
      <c r="I185" s="13">
        <f t="shared" si="33"/>
        <v>0.008944479772841518</v>
      </c>
      <c r="J185" s="13">
        <f t="shared" si="27"/>
        <v>0.008944479772841518</v>
      </c>
      <c r="K185" s="14">
        <f t="shared" si="36"/>
        <v>0.05050649578397844</v>
      </c>
      <c r="L185" s="13">
        <f t="shared" si="37"/>
        <v>0.0517751304179802</v>
      </c>
      <c r="M185" s="20">
        <f t="shared" si="35"/>
        <v>4447.548553799824</v>
      </c>
      <c r="N185" s="23"/>
    </row>
    <row r="186" spans="1:14" ht="12.75">
      <c r="A186">
        <f t="shared" si="24"/>
        <v>165</v>
      </c>
      <c r="B186">
        <f t="shared" si="29"/>
        <v>990</v>
      </c>
      <c r="C186" s="26">
        <v>0.0030999999999999917</v>
      </c>
      <c r="D186" s="13">
        <f t="shared" si="30"/>
        <v>0.009299999999999975</v>
      </c>
      <c r="E186" s="13">
        <f t="shared" si="25"/>
        <v>2.4489</v>
      </c>
      <c r="F186" s="13">
        <f t="shared" si="31"/>
        <v>1.410121061228836</v>
      </c>
      <c r="G186" s="13">
        <f t="shared" si="32"/>
        <v>0.008094581251518962</v>
      </c>
      <c r="H186" s="13">
        <f t="shared" si="26"/>
        <v>2.219946404172168</v>
      </c>
      <c r="I186" s="13">
        <f t="shared" si="33"/>
        <v>0.009243031020905512</v>
      </c>
      <c r="J186" s="13">
        <f t="shared" si="27"/>
        <v>0.009243031020905512</v>
      </c>
      <c r="K186" s="14">
        <f t="shared" si="36"/>
        <v>0.05219231516471313</v>
      </c>
      <c r="L186" s="13">
        <f t="shared" si="37"/>
        <v>0.0516332221034354</v>
      </c>
      <c r="M186" s="20">
        <f t="shared" si="35"/>
        <v>4466.13651375706</v>
      </c>
      <c r="N186" s="23"/>
    </row>
    <row r="187" spans="1:14" ht="12.75">
      <c r="A187">
        <f t="shared" si="24"/>
        <v>166</v>
      </c>
      <c r="B187">
        <f t="shared" si="29"/>
        <v>996</v>
      </c>
      <c r="C187" s="26">
        <v>0.0030000000000000027</v>
      </c>
      <c r="D187" s="13">
        <f t="shared" si="30"/>
        <v>0.009000000000000008</v>
      </c>
      <c r="E187" s="13">
        <f t="shared" si="25"/>
        <v>2.4579</v>
      </c>
      <c r="F187" s="13">
        <f t="shared" si="31"/>
        <v>1.417960720648596</v>
      </c>
      <c r="G187" s="13">
        <f t="shared" si="32"/>
        <v>0.007839659419760059</v>
      </c>
      <c r="H187" s="13">
        <f t="shared" si="26"/>
        <v>2.228891657808073</v>
      </c>
      <c r="I187" s="13">
        <f t="shared" si="33"/>
        <v>0.008945253635904926</v>
      </c>
      <c r="J187" s="13">
        <f t="shared" si="27"/>
        <v>0.008945253635904926</v>
      </c>
      <c r="K187" s="14">
        <f t="shared" si="36"/>
        <v>0.05051086553074315</v>
      </c>
      <c r="L187" s="13">
        <f t="shared" si="37"/>
        <v>0.05153934485153298</v>
      </c>
      <c r="M187" s="20">
        <f t="shared" si="35"/>
        <v>4484.690677903612</v>
      </c>
      <c r="N187" s="23"/>
    </row>
    <row r="188" spans="1:14" ht="12.75">
      <c r="A188">
        <f aca="true" t="shared" si="38" ref="A188:A251">+A187+1</f>
        <v>167</v>
      </c>
      <c r="B188">
        <f t="shared" si="29"/>
        <v>1002</v>
      </c>
      <c r="C188" s="26">
        <v>0.0030000000000000027</v>
      </c>
      <c r="D188" s="13">
        <f t="shared" si="30"/>
        <v>0.009000000000000008</v>
      </c>
      <c r="E188" s="13">
        <f aca="true" t="shared" si="39" ref="E188:E251">+D188+E187</f>
        <v>2.4669</v>
      </c>
      <c r="F188" s="13">
        <f t="shared" si="31"/>
        <v>1.4258064240964137</v>
      </c>
      <c r="G188" s="13">
        <f t="shared" si="32"/>
        <v>0.007845703447817653</v>
      </c>
      <c r="H188" s="13">
        <f aca="true" t="shared" si="40" ref="H188:H251">+IF(E188&lt;$F$13,0,((E188-$F$13)^2)/(E188+0.8*$F$12))</f>
        <v>2.2378372861103726</v>
      </c>
      <c r="I188" s="13">
        <f t="shared" si="33"/>
        <v>0.008945628302299724</v>
      </c>
      <c r="J188" s="13">
        <f aca="true" t="shared" si="41" ref="J188:J251">+($B$10/$B$4)*G188+(($F$10/$B$4)*I188)</f>
        <v>0.008945628302299724</v>
      </c>
      <c r="K188" s="14">
        <f t="shared" si="36"/>
        <v>0.050512981146985776</v>
      </c>
      <c r="L188" s="13">
        <f t="shared" si="37"/>
        <v>0.051196871013976804</v>
      </c>
      <c r="M188" s="20">
        <f t="shared" si="35"/>
        <v>4503.121551468644</v>
      </c>
      <c r="N188" s="23"/>
    </row>
    <row r="189" spans="1:14" ht="12.75">
      <c r="A189">
        <f t="shared" si="38"/>
        <v>168</v>
      </c>
      <c r="B189">
        <f t="shared" si="29"/>
        <v>1008</v>
      </c>
      <c r="C189" s="26">
        <v>0.0029000000000000137</v>
      </c>
      <c r="D189" s="13">
        <f t="shared" si="30"/>
        <v>0.008700000000000041</v>
      </c>
      <c r="E189" s="13">
        <f t="shared" si="39"/>
        <v>2.4756</v>
      </c>
      <c r="F189" s="13">
        <f t="shared" si="31"/>
        <v>1.4333963050020395</v>
      </c>
      <c r="G189" s="13">
        <f t="shared" si="32"/>
        <v>0.007589880905625845</v>
      </c>
      <c r="H189" s="13">
        <f t="shared" si="40"/>
        <v>2.246485079340388</v>
      </c>
      <c r="I189" s="13">
        <f t="shared" si="33"/>
        <v>0.0086477932300153</v>
      </c>
      <c r="J189" s="13">
        <f t="shared" si="41"/>
        <v>0.0086477932300153</v>
      </c>
      <c r="K189" s="14">
        <f t="shared" si="36"/>
        <v>0.04883120577215306</v>
      </c>
      <c r="L189" s="13">
        <f t="shared" si="37"/>
        <v>0.05068861182917434</v>
      </c>
      <c r="M189" s="20">
        <f t="shared" si="35"/>
        <v>4521.369451727146</v>
      </c>
      <c r="N189" s="23"/>
    </row>
    <row r="190" spans="1:14" ht="12.75">
      <c r="A190">
        <f t="shared" si="38"/>
        <v>169</v>
      </c>
      <c r="B190">
        <f t="shared" si="29"/>
        <v>1014</v>
      </c>
      <c r="C190" s="26">
        <v>0.0030000000000000027</v>
      </c>
      <c r="D190" s="13">
        <f t="shared" si="30"/>
        <v>0.009000000000000008</v>
      </c>
      <c r="E190" s="13">
        <f t="shared" si="39"/>
        <v>2.4846</v>
      </c>
      <c r="F190" s="13">
        <f t="shared" si="31"/>
        <v>1.4412537580935068</v>
      </c>
      <c r="G190" s="13">
        <f t="shared" si="32"/>
        <v>0.007857453091467237</v>
      </c>
      <c r="H190" s="13">
        <f t="shared" si="40"/>
        <v>2.255431433353793</v>
      </c>
      <c r="I190" s="13">
        <f t="shared" si="33"/>
        <v>0.008946354013405156</v>
      </c>
      <c r="J190" s="13">
        <f t="shared" si="41"/>
        <v>0.008946354013405156</v>
      </c>
      <c r="K190" s="14">
        <f t="shared" si="36"/>
        <v>0.050517078995694444</v>
      </c>
      <c r="L190" s="13">
        <f t="shared" si="37"/>
        <v>0.05035045534742415</v>
      </c>
      <c r="M190" s="20">
        <f t="shared" si="35"/>
        <v>4539.4956156522185</v>
      </c>
      <c r="N190" s="23"/>
    </row>
    <row r="191" spans="1:14" ht="12.75">
      <c r="A191">
        <f t="shared" si="38"/>
        <v>170</v>
      </c>
      <c r="B191">
        <f t="shared" si="29"/>
        <v>1020</v>
      </c>
      <c r="C191" s="26">
        <v>0.0030000000000000027</v>
      </c>
      <c r="D191" s="13">
        <f t="shared" si="30"/>
        <v>0.009000000000000008</v>
      </c>
      <c r="E191" s="13">
        <f t="shared" si="39"/>
        <v>2.4936</v>
      </c>
      <c r="F191" s="13">
        <f t="shared" si="31"/>
        <v>1.4491171168984742</v>
      </c>
      <c r="G191" s="13">
        <f t="shared" si="32"/>
        <v>0.007863358804967469</v>
      </c>
      <c r="H191" s="13">
        <f t="shared" si="40"/>
        <v>2.2643781508134584</v>
      </c>
      <c r="I191" s="13">
        <f t="shared" si="33"/>
        <v>0.008946717459665354</v>
      </c>
      <c r="J191" s="13">
        <f t="shared" si="41"/>
        <v>0.008946717459665354</v>
      </c>
      <c r="K191" s="14">
        <f t="shared" si="36"/>
        <v>0.050519131255577034</v>
      </c>
      <c r="L191" s="13">
        <f t="shared" si="37"/>
        <v>0.05040633860682801</v>
      </c>
      <c r="M191" s="20">
        <f t="shared" si="35"/>
        <v>4557.641897550677</v>
      </c>
      <c r="N191" s="23"/>
    </row>
    <row r="192" spans="1:14" ht="12.75">
      <c r="A192">
        <f t="shared" si="38"/>
        <v>171</v>
      </c>
      <c r="B192">
        <f t="shared" si="29"/>
        <v>1026</v>
      </c>
      <c r="C192" s="26">
        <v>0.0028999999999999027</v>
      </c>
      <c r="D192" s="13">
        <f t="shared" si="30"/>
        <v>0.008699999999999708</v>
      </c>
      <c r="E192" s="13">
        <f t="shared" si="39"/>
        <v>2.5022999999999995</v>
      </c>
      <c r="F192" s="13">
        <f t="shared" si="31"/>
        <v>1.4567239345178582</v>
      </c>
      <c r="G192" s="13">
        <f t="shared" si="32"/>
        <v>0.0076068176193839765</v>
      </c>
      <c r="H192" s="13">
        <f t="shared" si="40"/>
        <v>2.2730269863731563</v>
      </c>
      <c r="I192" s="13">
        <f t="shared" si="33"/>
        <v>0.008648835559697865</v>
      </c>
      <c r="J192" s="13">
        <f t="shared" si="41"/>
        <v>0.008648835559697865</v>
      </c>
      <c r="K192" s="14">
        <f t="shared" si="36"/>
        <v>0.04883709146042728</v>
      </c>
      <c r="L192" s="13">
        <f t="shared" si="37"/>
        <v>0.050163596190552724</v>
      </c>
      <c r="M192" s="20">
        <f t="shared" si="35"/>
        <v>4575.700792179276</v>
      </c>
      <c r="N192" s="23"/>
    </row>
    <row r="193" spans="1:14" ht="12.75">
      <c r="A193">
        <f t="shared" si="38"/>
        <v>172</v>
      </c>
      <c r="B193">
        <f t="shared" si="29"/>
        <v>1032</v>
      </c>
      <c r="C193" s="26">
        <v>0.0029000000000000137</v>
      </c>
      <c r="D193" s="13">
        <f t="shared" si="30"/>
        <v>0.008700000000000041</v>
      </c>
      <c r="E193" s="13">
        <f t="shared" si="39"/>
        <v>2.5109999999999997</v>
      </c>
      <c r="F193" s="13">
        <f t="shared" si="31"/>
        <v>1.4643361871817708</v>
      </c>
      <c r="G193" s="13">
        <f t="shared" si="32"/>
        <v>0.007612252663912633</v>
      </c>
      <c r="H193" s="13">
        <f t="shared" si="40"/>
        <v>2.2816761548322346</v>
      </c>
      <c r="I193" s="13">
        <f t="shared" si="33"/>
        <v>0.008649168459078371</v>
      </c>
      <c r="J193" s="13">
        <f t="shared" si="41"/>
        <v>0.008649168459078371</v>
      </c>
      <c r="K193" s="14">
        <f t="shared" si="36"/>
        <v>0.048838971232262544</v>
      </c>
      <c r="L193" s="13">
        <f t="shared" si="37"/>
        <v>0.04972174124248346</v>
      </c>
      <c r="M193" s="20">
        <f t="shared" si="35"/>
        <v>4593.60061902657</v>
      </c>
      <c r="N193" s="23"/>
    </row>
    <row r="194" spans="1:14" ht="12.75">
      <c r="A194">
        <f t="shared" si="38"/>
        <v>173</v>
      </c>
      <c r="B194">
        <f t="shared" si="29"/>
        <v>1038</v>
      </c>
      <c r="C194" s="26">
        <v>0.0029000000000000137</v>
      </c>
      <c r="D194" s="13">
        <f t="shared" si="30"/>
        <v>0.008700000000000041</v>
      </c>
      <c r="E194" s="13">
        <f t="shared" si="39"/>
        <v>2.5197</v>
      </c>
      <c r="F194" s="13">
        <f t="shared" si="31"/>
        <v>1.4719538344580851</v>
      </c>
      <c r="G194" s="13">
        <f t="shared" si="32"/>
        <v>0.00761764727631431</v>
      </c>
      <c r="H194" s="13">
        <f t="shared" si="40"/>
        <v>2.2903256529522333</v>
      </c>
      <c r="I194" s="13">
        <f t="shared" si="33"/>
        <v>0.008649498119998711</v>
      </c>
      <c r="J194" s="13">
        <f t="shared" si="41"/>
        <v>0.008649498119998711</v>
      </c>
      <c r="K194" s="14">
        <f t="shared" si="36"/>
        <v>0.04884083271759273</v>
      </c>
      <c r="L194" s="13">
        <f t="shared" si="37"/>
        <v>0.04942779481996485</v>
      </c>
      <c r="M194" s="20">
        <f t="shared" si="35"/>
        <v>4611.394625161757</v>
      </c>
      <c r="N194" s="23"/>
    </row>
    <row r="195" spans="1:14" ht="12.75">
      <c r="A195">
        <f t="shared" si="38"/>
        <v>174</v>
      </c>
      <c r="B195">
        <f t="shared" si="29"/>
        <v>1044</v>
      </c>
      <c r="C195" s="26">
        <v>0.0029000000000000137</v>
      </c>
      <c r="D195" s="13">
        <f t="shared" si="30"/>
        <v>0.008700000000000041</v>
      </c>
      <c r="E195" s="13">
        <f t="shared" si="39"/>
        <v>2.5284</v>
      </c>
      <c r="F195" s="13">
        <f t="shared" si="31"/>
        <v>1.479576836314724</v>
      </c>
      <c r="G195" s="13">
        <f t="shared" si="32"/>
        <v>0.007623001856638778</v>
      </c>
      <c r="H195" s="13">
        <f t="shared" si="40"/>
        <v>2.2989754775365623</v>
      </c>
      <c r="I195" s="13">
        <f t="shared" si="33"/>
        <v>0.008649824584328947</v>
      </c>
      <c r="J195" s="13">
        <f t="shared" si="41"/>
        <v>0.008649824584328947</v>
      </c>
      <c r="K195" s="14">
        <f t="shared" si="36"/>
        <v>0.04884267615284413</v>
      </c>
      <c r="L195" s="13">
        <f t="shared" si="37"/>
        <v>0.04923244802504938</v>
      </c>
      <c r="M195" s="20">
        <f t="shared" si="35"/>
        <v>4629.118306450775</v>
      </c>
      <c r="N195" s="23"/>
    </row>
    <row r="196" spans="1:14" ht="12.75">
      <c r="A196">
        <f t="shared" si="38"/>
        <v>175</v>
      </c>
      <c r="B196">
        <f t="shared" si="29"/>
        <v>1050</v>
      </c>
      <c r="C196" s="26">
        <v>0.0029000000000000137</v>
      </c>
      <c r="D196" s="13">
        <f t="shared" si="30"/>
        <v>0.008700000000000041</v>
      </c>
      <c r="E196" s="13">
        <f t="shared" si="39"/>
        <v>2.5371</v>
      </c>
      <c r="F196" s="13">
        <f t="shared" si="31"/>
        <v>1.4872051531147228</v>
      </c>
      <c r="G196" s="13">
        <f t="shared" si="32"/>
        <v>0.007628316799998869</v>
      </c>
      <c r="H196" s="13">
        <f t="shared" si="40"/>
        <v>2.3076256254298264</v>
      </c>
      <c r="I196" s="13">
        <f t="shared" si="33"/>
        <v>0.008650147893264126</v>
      </c>
      <c r="J196" s="13">
        <f t="shared" si="41"/>
        <v>0.008650147893264126</v>
      </c>
      <c r="K196" s="14">
        <f t="shared" si="36"/>
        <v>0.04884450177063144</v>
      </c>
      <c r="L196" s="13">
        <f t="shared" si="37"/>
        <v>0.049102828337278845</v>
      </c>
      <c r="M196" s="20">
        <f t="shared" si="35"/>
        <v>4646.795324652196</v>
      </c>
      <c r="N196" s="23"/>
    </row>
    <row r="197" spans="1:14" ht="12.75">
      <c r="A197">
        <f t="shared" si="38"/>
        <v>176</v>
      </c>
      <c r="B197">
        <f t="shared" si="29"/>
        <v>1056</v>
      </c>
      <c r="C197" s="26">
        <v>0.0029000000000000137</v>
      </c>
      <c r="D197" s="13">
        <f t="shared" si="30"/>
        <v>0.008700000000000041</v>
      </c>
      <c r="E197" s="13">
        <f t="shared" si="39"/>
        <v>2.5458000000000003</v>
      </c>
      <c r="F197" s="13">
        <f t="shared" si="31"/>
        <v>1.4948387456113685</v>
      </c>
      <c r="G197" s="13">
        <f t="shared" si="32"/>
        <v>0.007633592496645747</v>
      </c>
      <c r="H197" s="13">
        <f t="shared" si="40"/>
        <v>2.3162760935171653</v>
      </c>
      <c r="I197" s="13">
        <f t="shared" si="33"/>
        <v>0.008650468087338936</v>
      </c>
      <c r="J197" s="13">
        <f t="shared" si="41"/>
        <v>0.008650468087338936</v>
      </c>
      <c r="K197" s="14">
        <f t="shared" si="36"/>
        <v>0.04884630979984053</v>
      </c>
      <c r="L197" s="13">
        <f t="shared" si="37"/>
        <v>0.04901702081993122</v>
      </c>
      <c r="M197" s="20">
        <f t="shared" si="35"/>
        <v>4664.441452147371</v>
      </c>
      <c r="N197" s="23"/>
    </row>
    <row r="198" spans="1:14" ht="12.75">
      <c r="A198">
        <f t="shared" si="38"/>
        <v>177</v>
      </c>
      <c r="B198">
        <f t="shared" si="29"/>
        <v>1062</v>
      </c>
      <c r="C198" s="26">
        <v>0.0028000000000000247</v>
      </c>
      <c r="D198" s="13">
        <f t="shared" si="30"/>
        <v>0.008400000000000074</v>
      </c>
      <c r="E198" s="13">
        <f t="shared" si="39"/>
        <v>2.5542000000000002</v>
      </c>
      <c r="F198" s="13">
        <f t="shared" si="31"/>
        <v>1.502214080279354</v>
      </c>
      <c r="G198" s="13">
        <f t="shared" si="32"/>
        <v>0.007375334667985456</v>
      </c>
      <c r="H198" s="13">
        <f t="shared" si="40"/>
        <v>2.324628570539633</v>
      </c>
      <c r="I198" s="13">
        <f t="shared" si="33"/>
        <v>0.008352477022467664</v>
      </c>
      <c r="J198" s="13">
        <f t="shared" si="41"/>
        <v>0.008352477022467664</v>
      </c>
      <c r="K198" s="14">
        <f t="shared" si="36"/>
        <v>0.047163653586867416</v>
      </c>
      <c r="L198" s="13">
        <f t="shared" si="37"/>
        <v>0.04867967444440547</v>
      </c>
      <c r="M198" s="20">
        <f t="shared" si="35"/>
        <v>4681.966134947357</v>
      </c>
      <c r="N198" s="23"/>
    </row>
    <row r="199" spans="1:14" ht="12.75">
      <c r="A199">
        <f t="shared" si="38"/>
        <v>178</v>
      </c>
      <c r="B199">
        <f t="shared" si="29"/>
        <v>1068</v>
      </c>
      <c r="C199" s="26">
        <v>0.0027999999999999137</v>
      </c>
      <c r="D199" s="13">
        <f t="shared" si="30"/>
        <v>0.008399999999999741</v>
      </c>
      <c r="E199" s="13">
        <f t="shared" si="39"/>
        <v>2.5625999999999998</v>
      </c>
      <c r="F199" s="13">
        <f t="shared" si="31"/>
        <v>1.5095942622052827</v>
      </c>
      <c r="G199" s="13">
        <f t="shared" si="32"/>
        <v>0.007380181925928708</v>
      </c>
      <c r="H199" s="13">
        <f t="shared" si="40"/>
        <v>2.3329813404547908</v>
      </c>
      <c r="I199" s="13">
        <f t="shared" si="33"/>
        <v>0.008352769915157765</v>
      </c>
      <c r="J199" s="13">
        <f t="shared" si="41"/>
        <v>0.008352769915157765</v>
      </c>
      <c r="K199" s="14">
        <f t="shared" si="36"/>
        <v>0.04716530745425752</v>
      </c>
      <c r="L199" s="13">
        <f t="shared" si="37"/>
        <v>0.04817460980312447</v>
      </c>
      <c r="M199" s="20">
        <f t="shared" si="35"/>
        <v>4699.308994476482</v>
      </c>
      <c r="N199" s="23"/>
    </row>
    <row r="200" spans="1:14" ht="12.75">
      <c r="A200">
        <f t="shared" si="38"/>
        <v>179</v>
      </c>
      <c r="B200">
        <f t="shared" si="29"/>
        <v>1074</v>
      </c>
      <c r="C200" s="26">
        <v>0.0028000000000000247</v>
      </c>
      <c r="D200" s="13">
        <f t="shared" si="30"/>
        <v>0.008400000000000074</v>
      </c>
      <c r="E200" s="13">
        <f t="shared" si="39"/>
        <v>2.5709999999999997</v>
      </c>
      <c r="F200" s="13">
        <f t="shared" si="31"/>
        <v>1.5169792570748308</v>
      </c>
      <c r="G200" s="13">
        <f t="shared" si="32"/>
        <v>0.007384994869548134</v>
      </c>
      <c r="H200" s="13">
        <f t="shared" si="40"/>
        <v>2.3413344005632317</v>
      </c>
      <c r="I200" s="13">
        <f t="shared" si="33"/>
        <v>0.008353060108440946</v>
      </c>
      <c r="J200" s="13">
        <f t="shared" si="41"/>
        <v>0.008353060108440946</v>
      </c>
      <c r="K200" s="14">
        <f t="shared" si="36"/>
        <v>0.04716694607899655</v>
      </c>
      <c r="L200" s="13">
        <f t="shared" si="37"/>
        <v>0.04783844879095866</v>
      </c>
      <c r="M200" s="20">
        <f t="shared" si="35"/>
        <v>4716.530836041227</v>
      </c>
      <c r="N200" s="23"/>
    </row>
    <row r="201" spans="1:14" ht="12.75">
      <c r="A201">
        <f t="shared" si="38"/>
        <v>180</v>
      </c>
      <c r="B201">
        <f t="shared" si="29"/>
        <v>1080</v>
      </c>
      <c r="C201" s="26">
        <v>0.0028000000000000247</v>
      </c>
      <c r="D201" s="13">
        <f t="shared" si="30"/>
        <v>0.008400000000000074</v>
      </c>
      <c r="E201" s="13">
        <f t="shared" si="39"/>
        <v>2.5793999999999997</v>
      </c>
      <c r="F201" s="13">
        <f t="shared" si="31"/>
        <v>1.524369030896797</v>
      </c>
      <c r="G201" s="13">
        <f t="shared" si="32"/>
        <v>0.00738977382196615</v>
      </c>
      <c r="H201" s="13">
        <f t="shared" si="40"/>
        <v>2.349687748198618</v>
      </c>
      <c r="I201" s="13">
        <f t="shared" si="33"/>
        <v>0.00835334763538631</v>
      </c>
      <c r="J201" s="13">
        <f t="shared" si="41"/>
        <v>0.00835334763538631</v>
      </c>
      <c r="K201" s="14">
        <f t="shared" si="36"/>
        <v>0.047168569647814705</v>
      </c>
      <c r="L201" s="13">
        <f t="shared" si="37"/>
        <v>0.047614885148440984</v>
      </c>
      <c r="M201" s="20">
        <f t="shared" si="35"/>
        <v>4733.672194694666</v>
      </c>
      <c r="N201" s="23"/>
    </row>
    <row r="202" spans="1:14" ht="12.75">
      <c r="A202">
        <f t="shared" si="38"/>
        <v>181</v>
      </c>
      <c r="B202">
        <f t="shared" si="29"/>
        <v>1086</v>
      </c>
      <c r="C202" s="26">
        <v>0.0028000000000000247</v>
      </c>
      <c r="D202" s="13">
        <f t="shared" si="30"/>
        <v>0.008400000000000074</v>
      </c>
      <c r="E202" s="13">
        <f t="shared" si="39"/>
        <v>2.5877999999999997</v>
      </c>
      <c r="F202" s="13">
        <f t="shared" si="31"/>
        <v>1.5317635499993112</v>
      </c>
      <c r="G202" s="13">
        <f t="shared" si="32"/>
        <v>0.007394519102514208</v>
      </c>
      <c r="H202" s="13">
        <f t="shared" si="40"/>
        <v>2.358041380727178</v>
      </c>
      <c r="I202" s="13">
        <f t="shared" si="33"/>
        <v>0.008353632528559807</v>
      </c>
      <c r="J202" s="13">
        <f t="shared" si="41"/>
        <v>0.008353632528559807</v>
      </c>
      <c r="K202" s="14">
        <f t="shared" si="36"/>
        <v>0.04717017834460105</v>
      </c>
      <c r="L202" s="13">
        <f t="shared" si="37"/>
        <v>0.04746638143102995</v>
      </c>
      <c r="M202" s="20">
        <f t="shared" si="35"/>
        <v>4750.7600920098375</v>
      </c>
      <c r="N202" s="23"/>
    </row>
    <row r="203" spans="1:14" ht="12.75">
      <c r="A203">
        <f t="shared" si="38"/>
        <v>182</v>
      </c>
      <c r="B203">
        <f t="shared" si="29"/>
        <v>1092</v>
      </c>
      <c r="C203" s="26">
        <v>0.0027999999999999137</v>
      </c>
      <c r="D203" s="13">
        <f t="shared" si="30"/>
        <v>0.008399999999999741</v>
      </c>
      <c r="E203" s="13">
        <f t="shared" si="39"/>
        <v>2.5961999999999996</v>
      </c>
      <c r="F203" s="13">
        <f t="shared" si="31"/>
        <v>1.539162781026092</v>
      </c>
      <c r="G203" s="13">
        <f t="shared" si="32"/>
        <v>0.00739923102678075</v>
      </c>
      <c r="H203" s="13">
        <f t="shared" si="40"/>
        <v>2.366395295547209</v>
      </c>
      <c r="I203" s="13">
        <f t="shared" si="33"/>
        <v>0.008353914820031338</v>
      </c>
      <c r="J203" s="13">
        <f t="shared" si="41"/>
        <v>0.008353914820031338</v>
      </c>
      <c r="K203" s="14">
        <f t="shared" si="36"/>
        <v>0.047171772350443626</v>
      </c>
      <c r="L203" s="13">
        <f t="shared" si="37"/>
        <v>0.047367912736527414</v>
      </c>
      <c r="M203" s="20">
        <f t="shared" si="35"/>
        <v>4767.812540594988</v>
      </c>
      <c r="N203" s="23"/>
    </row>
    <row r="204" spans="1:14" ht="12.75">
      <c r="A204">
        <f t="shared" si="38"/>
        <v>183</v>
      </c>
      <c r="B204">
        <f t="shared" si="29"/>
        <v>1098</v>
      </c>
      <c r="C204" s="26">
        <v>0.0027000000000000357</v>
      </c>
      <c r="D204" s="13">
        <f t="shared" si="30"/>
        <v>0.008100000000000107</v>
      </c>
      <c r="E204" s="13">
        <f t="shared" si="39"/>
        <v>2.6043</v>
      </c>
      <c r="F204" s="13">
        <f t="shared" si="31"/>
        <v>1.5463021853814818</v>
      </c>
      <c r="G204" s="13">
        <f t="shared" si="32"/>
        <v>0.0071394043553898445</v>
      </c>
      <c r="H204" s="13">
        <f t="shared" si="40"/>
        <v>2.3744511212099138</v>
      </c>
      <c r="I204" s="13">
        <f t="shared" si="33"/>
        <v>0.008055825662704574</v>
      </c>
      <c r="J204" s="13">
        <f t="shared" si="41"/>
        <v>0.008055825662704574</v>
      </c>
      <c r="K204" s="14">
        <f t="shared" si="36"/>
        <v>0.04548856224207184</v>
      </c>
      <c r="L204" s="13">
        <f t="shared" si="37"/>
        <v>0.04702199758977085</v>
      </c>
      <c r="M204" s="20">
        <f t="shared" si="35"/>
        <v>4784.740459727305</v>
      </c>
      <c r="N204" s="23"/>
    </row>
    <row r="205" spans="1:14" ht="12.75">
      <c r="A205">
        <f t="shared" si="38"/>
        <v>184</v>
      </c>
      <c r="B205">
        <f t="shared" si="29"/>
        <v>1104</v>
      </c>
      <c r="C205" s="26">
        <v>0.0028000000000000247</v>
      </c>
      <c r="D205" s="13">
        <f t="shared" si="30"/>
        <v>0.008400000000000074</v>
      </c>
      <c r="E205" s="13">
        <f t="shared" si="39"/>
        <v>2.6127</v>
      </c>
      <c r="F205" s="13">
        <f t="shared" si="31"/>
        <v>1.5537105760584593</v>
      </c>
      <c r="G205" s="13">
        <f t="shared" si="32"/>
        <v>0.0074083906769775165</v>
      </c>
      <c r="H205" s="13">
        <f t="shared" si="40"/>
        <v>2.3828055830776367</v>
      </c>
      <c r="I205" s="13">
        <f t="shared" si="33"/>
        <v>0.008354461867722929</v>
      </c>
      <c r="J205" s="13">
        <f t="shared" si="41"/>
        <v>0.008354461867722929</v>
      </c>
      <c r="K205" s="14">
        <f t="shared" si="36"/>
        <v>0.04717486134640881</v>
      </c>
      <c r="L205" s="13">
        <f t="shared" si="37"/>
        <v>0.04679190232459401</v>
      </c>
      <c r="M205" s="20">
        <f t="shared" si="35"/>
        <v>4801.585544564159</v>
      </c>
      <c r="N205" s="23"/>
    </row>
    <row r="206" spans="1:14" ht="12.75">
      <c r="A206">
        <f t="shared" si="38"/>
        <v>185</v>
      </c>
      <c r="B206">
        <f t="shared" si="29"/>
        <v>1110</v>
      </c>
      <c r="C206" s="26">
        <v>0.0027000000000000357</v>
      </c>
      <c r="D206" s="13">
        <f t="shared" si="30"/>
        <v>0.008100000000000107</v>
      </c>
      <c r="E206" s="13">
        <f t="shared" si="39"/>
        <v>2.6208</v>
      </c>
      <c r="F206" s="13">
        <f t="shared" si="31"/>
        <v>1.5608587523009745</v>
      </c>
      <c r="G206" s="13">
        <f t="shared" si="32"/>
        <v>0.007148176242515181</v>
      </c>
      <c r="H206" s="13">
        <f t="shared" si="40"/>
        <v>2.390861931554072</v>
      </c>
      <c r="I206" s="13">
        <f t="shared" si="33"/>
        <v>0.008056348476435105</v>
      </c>
      <c r="J206" s="13">
        <f t="shared" si="41"/>
        <v>0.008056348476435105</v>
      </c>
      <c r="K206" s="14">
        <f t="shared" si="36"/>
        <v>0.04549151439693689</v>
      </c>
      <c r="L206" s="13">
        <f t="shared" si="37"/>
        <v>0.04663899750695362</v>
      </c>
      <c r="M206" s="20">
        <f t="shared" si="35"/>
        <v>4818.375583666662</v>
      </c>
      <c r="N206" s="23"/>
    </row>
    <row r="207" spans="1:14" ht="12.75">
      <c r="A207">
        <f t="shared" si="38"/>
        <v>186</v>
      </c>
      <c r="B207">
        <f t="shared" si="29"/>
        <v>1116</v>
      </c>
      <c r="C207" s="26">
        <v>0.0026999999999999247</v>
      </c>
      <c r="D207" s="13">
        <f t="shared" si="30"/>
        <v>0.008099999999999774</v>
      </c>
      <c r="E207" s="13">
        <f t="shared" si="39"/>
        <v>2.6289</v>
      </c>
      <c r="F207" s="13">
        <f t="shared" si="31"/>
        <v>1.568011190836693</v>
      </c>
      <c r="G207" s="13">
        <f t="shared" si="32"/>
        <v>0.007152438535718453</v>
      </c>
      <c r="H207" s="13">
        <f t="shared" si="40"/>
        <v>2.398918533294409</v>
      </c>
      <c r="I207" s="13">
        <f t="shared" si="33"/>
        <v>0.008056601740337399</v>
      </c>
      <c r="J207" s="13">
        <f t="shared" si="41"/>
        <v>0.008056601740337399</v>
      </c>
      <c r="K207" s="14">
        <f t="shared" si="36"/>
        <v>0.04549294449377186</v>
      </c>
      <c r="L207" s="13">
        <f t="shared" si="37"/>
        <v>0.04625674148642054</v>
      </c>
      <c r="M207" s="20">
        <f t="shared" si="35"/>
        <v>4835.0280106017735</v>
      </c>
      <c r="N207" s="23"/>
    </row>
    <row r="208" spans="1:14" ht="12.75">
      <c r="A208">
        <f t="shared" si="38"/>
        <v>187</v>
      </c>
      <c r="B208">
        <f t="shared" si="29"/>
        <v>1122</v>
      </c>
      <c r="C208" s="26">
        <v>0.0027000000000000357</v>
      </c>
      <c r="D208" s="13">
        <f t="shared" si="30"/>
        <v>0.008100000000000107</v>
      </c>
      <c r="E208" s="13">
        <f t="shared" si="39"/>
        <v>2.637</v>
      </c>
      <c r="F208" s="13">
        <f t="shared" si="31"/>
        <v>1.575167863099574</v>
      </c>
      <c r="G208" s="13">
        <f t="shared" si="32"/>
        <v>0.007156672262881081</v>
      </c>
      <c r="H208" s="13">
        <f t="shared" si="40"/>
        <v>2.4069753861008887</v>
      </c>
      <c r="I208" s="13">
        <f t="shared" si="33"/>
        <v>0.008056852806479498</v>
      </c>
      <c r="J208" s="13">
        <f t="shared" si="41"/>
        <v>0.008056852806479498</v>
      </c>
      <c r="K208" s="14">
        <f t="shared" si="36"/>
        <v>0.04549436218058756</v>
      </c>
      <c r="L208" s="13">
        <f t="shared" si="37"/>
        <v>0.04600237877000693</v>
      </c>
      <c r="M208" s="20">
        <f t="shared" si="35"/>
        <v>4851.588866958976</v>
      </c>
      <c r="N208" s="23"/>
    </row>
    <row r="209" spans="1:14" ht="12.75">
      <c r="A209">
        <f t="shared" si="38"/>
        <v>188</v>
      </c>
      <c r="B209">
        <f t="shared" si="29"/>
        <v>1128</v>
      </c>
      <c r="C209" s="26">
        <v>0.0027000000000000357</v>
      </c>
      <c r="D209" s="13">
        <f t="shared" si="30"/>
        <v>0.008100000000000107</v>
      </c>
      <c r="E209" s="13">
        <f t="shared" si="39"/>
        <v>2.6451000000000002</v>
      </c>
      <c r="F209" s="13">
        <f t="shared" si="31"/>
        <v>1.582328740778275</v>
      </c>
      <c r="G209" s="13">
        <f t="shared" si="32"/>
        <v>0.007160877678700883</v>
      </c>
      <c r="H209" s="13">
        <f t="shared" si="40"/>
        <v>2.415032487801105</v>
      </c>
      <c r="I209" s="13">
        <f t="shared" si="33"/>
        <v>0.00805710170021623</v>
      </c>
      <c r="J209" s="13">
        <f t="shared" si="41"/>
        <v>0.00805710170021623</v>
      </c>
      <c r="K209" s="14">
        <f t="shared" si="36"/>
        <v>0.045495767600554314</v>
      </c>
      <c r="L209" s="13">
        <f t="shared" si="37"/>
        <v>0.045833274143528266</v>
      </c>
      <c r="M209" s="20">
        <f t="shared" si="35"/>
        <v>4868.088845650646</v>
      </c>
      <c r="N209" s="23"/>
    </row>
    <row r="210" spans="1:14" ht="12.75">
      <c r="A210">
        <f t="shared" si="38"/>
        <v>189</v>
      </c>
      <c r="B210">
        <f t="shared" si="29"/>
        <v>1134</v>
      </c>
      <c r="C210" s="26">
        <v>0.0026999999999999247</v>
      </c>
      <c r="D210" s="13">
        <f t="shared" si="30"/>
        <v>0.008099999999999774</v>
      </c>
      <c r="E210" s="13">
        <f t="shared" si="39"/>
        <v>2.6532</v>
      </c>
      <c r="F210" s="13">
        <f t="shared" si="31"/>
        <v>1.5894937958133186</v>
      </c>
      <c r="G210" s="13">
        <f t="shared" si="32"/>
        <v>0.007165055035043721</v>
      </c>
      <c r="H210" s="13">
        <f t="shared" si="40"/>
        <v>2.423089836247643</v>
      </c>
      <c r="I210" s="13">
        <f t="shared" si="33"/>
        <v>0.00805734844653827</v>
      </c>
      <c r="J210" s="13">
        <f t="shared" si="41"/>
        <v>0.00805734844653827</v>
      </c>
      <c r="K210" s="14">
        <f t="shared" si="36"/>
        <v>0.04549716089478611</v>
      </c>
      <c r="L210" s="13">
        <f t="shared" si="37"/>
        <v>0.04572100417824225</v>
      </c>
      <c r="M210" s="20">
        <f t="shared" si="35"/>
        <v>4884.5484071548135</v>
      </c>
      <c r="N210" s="23"/>
    </row>
    <row r="211" spans="1:14" ht="12.75">
      <c r="A211">
        <f t="shared" si="38"/>
        <v>190</v>
      </c>
      <c r="B211">
        <f t="shared" si="29"/>
        <v>1140</v>
      </c>
      <c r="C211" s="26">
        <v>0.0026000000000000467</v>
      </c>
      <c r="D211" s="13">
        <f t="shared" si="30"/>
        <v>0.00780000000000014</v>
      </c>
      <c r="E211" s="13">
        <f t="shared" si="39"/>
        <v>2.661</v>
      </c>
      <c r="F211" s="13">
        <f t="shared" si="31"/>
        <v>1.5963974006236847</v>
      </c>
      <c r="G211" s="13">
        <f t="shared" si="32"/>
        <v>0.006903604810366115</v>
      </c>
      <c r="H211" s="13">
        <f t="shared" si="40"/>
        <v>2.43084899560703</v>
      </c>
      <c r="I211" s="13">
        <f t="shared" si="33"/>
        <v>0.007759159359386647</v>
      </c>
      <c r="J211" s="13">
        <f t="shared" si="41"/>
        <v>0.007759159359386647</v>
      </c>
      <c r="K211" s="14">
        <f t="shared" si="36"/>
        <v>0.04381338651600327</v>
      </c>
      <c r="L211" s="13">
        <f t="shared" si="37"/>
        <v>0.04536576068729306</v>
      </c>
      <c r="M211" s="20">
        <f t="shared" si="35"/>
        <v>4900.880081002239</v>
      </c>
      <c r="N211" s="23"/>
    </row>
    <row r="212" spans="1:14" ht="12.75">
      <c r="A212">
        <f t="shared" si="38"/>
        <v>191</v>
      </c>
      <c r="B212">
        <f t="shared" si="29"/>
        <v>1146</v>
      </c>
      <c r="C212" s="26">
        <v>0.0025999999999999357</v>
      </c>
      <c r="D212" s="13">
        <f t="shared" si="30"/>
        <v>0.007799999999999807</v>
      </c>
      <c r="E212" s="13">
        <f t="shared" si="39"/>
        <v>2.6688</v>
      </c>
      <c r="F212" s="13">
        <f t="shared" si="31"/>
        <v>1.6033048286794638</v>
      </c>
      <c r="G212" s="13">
        <f t="shared" si="32"/>
        <v>0.006907428055779041</v>
      </c>
      <c r="H212" s="13">
        <f t="shared" si="40"/>
        <v>2.438608379930859</v>
      </c>
      <c r="I212" s="13">
        <f t="shared" si="33"/>
        <v>0.007759384323829277</v>
      </c>
      <c r="J212" s="13">
        <f t="shared" si="41"/>
        <v>0.007759384323829277</v>
      </c>
      <c r="K212" s="14">
        <f t="shared" si="36"/>
        <v>0.043814656815222654</v>
      </c>
      <c r="L212" s="13">
        <f t="shared" si="37"/>
        <v>0.04484851434673303</v>
      </c>
      <c r="M212" s="20">
        <f t="shared" si="35"/>
        <v>4917.025546167063</v>
      </c>
      <c r="N212" s="23"/>
    </row>
    <row r="213" spans="1:14" ht="12.75">
      <c r="A213">
        <f t="shared" si="38"/>
        <v>192</v>
      </c>
      <c r="B213">
        <f t="shared" si="29"/>
        <v>1152</v>
      </c>
      <c r="C213" s="26">
        <v>0.0027000000000000357</v>
      </c>
      <c r="D213" s="13">
        <f t="shared" si="30"/>
        <v>0.008100000000000107</v>
      </c>
      <c r="E213" s="13">
        <f t="shared" si="39"/>
        <v>2.6769000000000003</v>
      </c>
      <c r="F213" s="13">
        <f t="shared" si="31"/>
        <v>1.6104819475269925</v>
      </c>
      <c r="G213" s="13">
        <f t="shared" si="32"/>
        <v>0.007177118847528696</v>
      </c>
      <c r="H213" s="13">
        <f t="shared" si="40"/>
        <v>2.4466664382359267</v>
      </c>
      <c r="I213" s="13">
        <f t="shared" si="33"/>
        <v>0.008058058305067561</v>
      </c>
      <c r="J213" s="13">
        <f t="shared" si="41"/>
        <v>0.008058058305067561</v>
      </c>
      <c r="K213" s="14">
        <f t="shared" si="36"/>
        <v>0.0455011692292815</v>
      </c>
      <c r="L213" s="13">
        <f t="shared" si="37"/>
        <v>0.044784980571906045</v>
      </c>
      <c r="M213" s="20">
        <f t="shared" si="35"/>
        <v>4933.148139172949</v>
      </c>
      <c r="N213" s="23"/>
    </row>
    <row r="214" spans="1:14" ht="12.75">
      <c r="A214">
        <f t="shared" si="38"/>
        <v>193</v>
      </c>
      <c r="B214">
        <f t="shared" si="29"/>
        <v>1158</v>
      </c>
      <c r="C214" s="26">
        <v>0.0026000000000000467</v>
      </c>
      <c r="D214" s="13">
        <f t="shared" si="30"/>
        <v>0.00780000000000014</v>
      </c>
      <c r="E214" s="13">
        <f t="shared" si="39"/>
        <v>2.6847000000000003</v>
      </c>
      <c r="F214" s="13">
        <f t="shared" si="31"/>
        <v>1.6173970937549713</v>
      </c>
      <c r="G214" s="13">
        <f t="shared" si="32"/>
        <v>0.006915146227978841</v>
      </c>
      <c r="H214" s="13">
        <f t="shared" si="40"/>
        <v>2.4544262754222763</v>
      </c>
      <c r="I214" s="13">
        <f t="shared" si="33"/>
        <v>0.00775983718634965</v>
      </c>
      <c r="J214" s="13">
        <f t="shared" si="41"/>
        <v>0.00775983718634965</v>
      </c>
      <c r="K214" s="14">
        <f t="shared" si="36"/>
        <v>0.04381721397892102</v>
      </c>
      <c r="L214" s="13">
        <f t="shared" si="37"/>
        <v>0.04474305091597112</v>
      </c>
      <c r="M214" s="20">
        <f t="shared" si="35"/>
        <v>4949.255637502699</v>
      </c>
      <c r="N214" s="23"/>
    </row>
    <row r="215" spans="1:14" ht="12.75">
      <c r="A215">
        <f t="shared" si="38"/>
        <v>194</v>
      </c>
      <c r="B215">
        <f aca="true" t="shared" si="42" ref="B215:B261">+(A215)*$B$6</f>
        <v>1164</v>
      </c>
      <c r="C215" s="26">
        <v>0.0024999999999999467</v>
      </c>
      <c r="D215" s="13">
        <f aca="true" t="shared" si="43" ref="D215:D261">+C215*$B$5</f>
        <v>0.00749999999999984</v>
      </c>
      <c r="E215" s="13">
        <f t="shared" si="39"/>
        <v>2.6922</v>
      </c>
      <c r="F215" s="13">
        <f aca="true" t="shared" si="44" ref="F215:F261">IF(E215&lt;$B$13,0,((E215-$B$13)^2)/(E215+0.8*$B$12))</f>
        <v>1.6240498092744113</v>
      </c>
      <c r="G215" s="13">
        <f aca="true" t="shared" si="45" ref="G215:G261">+F215-F214</f>
        <v>0.006652715519440022</v>
      </c>
      <c r="H215" s="13">
        <f t="shared" si="40"/>
        <v>2.461887864253592</v>
      </c>
      <c r="I215" s="13">
        <f aca="true" t="shared" si="46" ref="I215:I261">+H215-H214</f>
        <v>0.0074615888313158685</v>
      </c>
      <c r="J215" s="13">
        <f t="shared" si="41"/>
        <v>0.0074615888313158685</v>
      </c>
      <c r="K215" s="14">
        <f t="shared" si="36"/>
        <v>0.04213310493416361</v>
      </c>
      <c r="L215" s="13">
        <f t="shared" si="37"/>
        <v>0.044153753762828186</v>
      </c>
      <c r="M215" s="20">
        <f aca="true" t="shared" si="47" ref="M215:M261">+L215*$B$6*60+M214</f>
        <v>4965.150988857317</v>
      </c>
      <c r="N215" s="23"/>
    </row>
    <row r="216" spans="1:14" ht="12.75">
      <c r="A216">
        <f t="shared" si="38"/>
        <v>195</v>
      </c>
      <c r="B216">
        <f t="shared" si="42"/>
        <v>1170</v>
      </c>
      <c r="C216" s="26">
        <v>0.0026000000000000467</v>
      </c>
      <c r="D216" s="13">
        <f t="shared" si="43"/>
        <v>0.00780000000000014</v>
      </c>
      <c r="E216" s="13">
        <f t="shared" si="39"/>
        <v>2.7</v>
      </c>
      <c r="F216" s="13">
        <f t="shared" si="44"/>
        <v>1.6309722882948245</v>
      </c>
      <c r="G216" s="13">
        <f t="shared" si="45"/>
        <v>0.006922479020413208</v>
      </c>
      <c r="H216" s="13">
        <f t="shared" si="40"/>
        <v>2.469648130100223</v>
      </c>
      <c r="I216" s="13">
        <f t="shared" si="46"/>
        <v>0.007760265846630698</v>
      </c>
      <c r="J216" s="13">
        <f t="shared" si="41"/>
        <v>0.007760265846630698</v>
      </c>
      <c r="K216" s="14">
        <f t="shared" si="36"/>
        <v>0.04381963448064135</v>
      </c>
      <c r="L216" s="13">
        <f t="shared" si="37"/>
        <v>0.04376129241101962</v>
      </c>
      <c r="M216" s="20">
        <f t="shared" si="47"/>
        <v>4980.905054125285</v>
      </c>
      <c r="N216" s="23"/>
    </row>
    <row r="217" spans="1:14" ht="12.75">
      <c r="A217">
        <f t="shared" si="38"/>
        <v>196</v>
      </c>
      <c r="B217">
        <f t="shared" si="42"/>
        <v>1176</v>
      </c>
      <c r="C217" s="26">
        <v>0.0025999999999999357</v>
      </c>
      <c r="D217" s="13">
        <f t="shared" si="43"/>
        <v>0.007799999999999807</v>
      </c>
      <c r="E217" s="13">
        <f t="shared" si="39"/>
        <v>2.7077999999999998</v>
      </c>
      <c r="F217" s="13">
        <f t="shared" si="44"/>
        <v>1.6378984705724016</v>
      </c>
      <c r="G217" s="13">
        <f t="shared" si="45"/>
        <v>0.00692618227757702</v>
      </c>
      <c r="H217" s="13">
        <f t="shared" si="40"/>
        <v>2.477408611843298</v>
      </c>
      <c r="I217" s="13">
        <f t="shared" si="46"/>
        <v>0.007760481743074976</v>
      </c>
      <c r="J217" s="13">
        <f t="shared" si="41"/>
        <v>0.007760481743074976</v>
      </c>
      <c r="K217" s="14">
        <f t="shared" si="36"/>
        <v>0.043820853575896705</v>
      </c>
      <c r="L217" s="13">
        <f t="shared" si="37"/>
        <v>0.04378094295010276</v>
      </c>
      <c r="M217" s="20">
        <f t="shared" si="47"/>
        <v>4996.666193587322</v>
      </c>
      <c r="N217" s="23"/>
    </row>
    <row r="218" spans="1:14" ht="12.75">
      <c r="A218">
        <f t="shared" si="38"/>
        <v>197</v>
      </c>
      <c r="B218">
        <f t="shared" si="42"/>
        <v>1182</v>
      </c>
      <c r="C218" s="26">
        <v>0.0025000000000000577</v>
      </c>
      <c r="D218" s="13">
        <f t="shared" si="43"/>
        <v>0.007500000000000173</v>
      </c>
      <c r="E218" s="13">
        <f t="shared" si="39"/>
        <v>2.7153</v>
      </c>
      <c r="F218" s="13">
        <f t="shared" si="44"/>
        <v>1.6445617317910781</v>
      </c>
      <c r="G218" s="13">
        <f t="shared" si="45"/>
        <v>0.006663261218676553</v>
      </c>
      <c r="H218" s="13">
        <f t="shared" si="40"/>
        <v>2.4848708154860395</v>
      </c>
      <c r="I218" s="13">
        <f t="shared" si="46"/>
        <v>0.007462203642741638</v>
      </c>
      <c r="J218" s="13">
        <f t="shared" si="41"/>
        <v>0.007462203642741638</v>
      </c>
      <c r="K218" s="14">
        <f t="shared" si="36"/>
        <v>0.04213657656934779</v>
      </c>
      <c r="L218" s="13">
        <f t="shared" si="37"/>
        <v>0.04351353365760925</v>
      </c>
      <c r="M218" s="20">
        <f t="shared" si="47"/>
        <v>5012.331065704061</v>
      </c>
      <c r="N218" s="23"/>
    </row>
    <row r="219" spans="1:14" ht="12.75">
      <c r="A219">
        <f t="shared" si="38"/>
        <v>198</v>
      </c>
      <c r="B219">
        <f t="shared" si="42"/>
        <v>1188</v>
      </c>
      <c r="C219" s="26">
        <v>0.0024999999999999467</v>
      </c>
      <c r="D219" s="13">
        <f t="shared" si="43"/>
        <v>0.00749999999999984</v>
      </c>
      <c r="E219" s="13">
        <f t="shared" si="39"/>
        <v>2.7228</v>
      </c>
      <c r="F219" s="13">
        <f t="shared" si="44"/>
        <v>1.6512283746250431</v>
      </c>
      <c r="G219" s="13">
        <f t="shared" si="45"/>
        <v>0.0066666428339650086</v>
      </c>
      <c r="H219" s="13">
        <f t="shared" si="40"/>
        <v>2.492333215571099</v>
      </c>
      <c r="I219" s="13">
        <f t="shared" si="46"/>
        <v>0.007462400085059606</v>
      </c>
      <c r="J219" s="13">
        <f t="shared" si="41"/>
        <v>0.007462400085059606</v>
      </c>
      <c r="K219" s="14">
        <f t="shared" si="36"/>
        <v>0.04213768581363658</v>
      </c>
      <c r="L219" s="13">
        <f t="shared" si="37"/>
        <v>0.04305473283557023</v>
      </c>
      <c r="M219" s="20">
        <f t="shared" si="47"/>
        <v>5027.830769524867</v>
      </c>
      <c r="N219" s="23"/>
    </row>
    <row r="220" spans="1:14" ht="12.75">
      <c r="A220">
        <f t="shared" si="38"/>
        <v>199</v>
      </c>
      <c r="B220">
        <f t="shared" si="42"/>
        <v>1194</v>
      </c>
      <c r="C220" s="26">
        <v>0.0025000000000000577</v>
      </c>
      <c r="D220" s="13">
        <f t="shared" si="43"/>
        <v>0.007500000000000173</v>
      </c>
      <c r="E220" s="13">
        <f t="shared" si="39"/>
        <v>2.7303</v>
      </c>
      <c r="F220" s="13">
        <f t="shared" si="44"/>
        <v>1.6578983786158317</v>
      </c>
      <c r="G220" s="13">
        <f t="shared" si="45"/>
        <v>0.006670003990788542</v>
      </c>
      <c r="H220" s="13">
        <f t="shared" si="40"/>
        <v>2.499795810570966</v>
      </c>
      <c r="I220" s="13">
        <f t="shared" si="46"/>
        <v>0.007462594999867012</v>
      </c>
      <c r="J220" s="13">
        <f t="shared" si="41"/>
        <v>0.007462594999867012</v>
      </c>
      <c r="K220" s="14">
        <f t="shared" si="36"/>
        <v>0.0421387864325824</v>
      </c>
      <c r="L220" s="13">
        <f t="shared" si="37"/>
        <v>0.04274923393141665</v>
      </c>
      <c r="M220" s="20">
        <f t="shared" si="47"/>
        <v>5043.220493740177</v>
      </c>
      <c r="N220" s="23"/>
    </row>
    <row r="221" spans="1:14" ht="12.75">
      <c r="A221">
        <f t="shared" si="38"/>
        <v>200</v>
      </c>
      <c r="B221">
        <f t="shared" si="42"/>
        <v>1200</v>
      </c>
      <c r="C221" s="26">
        <v>0.0024999999999999467</v>
      </c>
      <c r="D221" s="13">
        <f t="shared" si="43"/>
        <v>0.00749999999999984</v>
      </c>
      <c r="E221" s="13">
        <f t="shared" si="39"/>
        <v>2.7378</v>
      </c>
      <c r="F221" s="13">
        <f t="shared" si="44"/>
        <v>1.6645717234696746</v>
      </c>
      <c r="G221" s="13">
        <f t="shared" si="45"/>
        <v>0.006673344853842966</v>
      </c>
      <c r="H221" s="13">
        <f t="shared" si="40"/>
        <v>2.5072585989739253</v>
      </c>
      <c r="I221" s="13">
        <f t="shared" si="46"/>
        <v>0.0074627884029592195</v>
      </c>
      <c r="J221" s="13">
        <f t="shared" si="41"/>
        <v>0.0074627884029592195</v>
      </c>
      <c r="K221" s="14">
        <f t="shared" si="36"/>
        <v>0.0421398785153764</v>
      </c>
      <c r="L221" s="13">
        <f t="shared" si="37"/>
        <v>0.042545933445604235</v>
      </c>
      <c r="M221" s="20">
        <f t="shared" si="47"/>
        <v>5058.537029780594</v>
      </c>
      <c r="N221" s="23"/>
    </row>
    <row r="222" spans="1:14" ht="12.75">
      <c r="A222">
        <f t="shared" si="38"/>
        <v>201</v>
      </c>
      <c r="B222">
        <f t="shared" si="42"/>
        <v>1206</v>
      </c>
      <c r="C222" s="26">
        <v>0.0025000000000000577</v>
      </c>
      <c r="D222" s="13">
        <f t="shared" si="43"/>
        <v>0.007500000000000173</v>
      </c>
      <c r="E222" s="13">
        <f t="shared" si="39"/>
        <v>2.7453000000000003</v>
      </c>
      <c r="F222" s="13">
        <f t="shared" si="44"/>
        <v>1.6712483890558467</v>
      </c>
      <c r="G222" s="13">
        <f t="shared" si="45"/>
        <v>0.006676665586172081</v>
      </c>
      <c r="H222" s="13">
        <f t="shared" si="40"/>
        <v>2.5147215792838553</v>
      </c>
      <c r="I222" s="13">
        <f t="shared" si="46"/>
        <v>0.0074629803099299785</v>
      </c>
      <c r="J222" s="13">
        <f t="shared" si="41"/>
        <v>0.0074629803099299785</v>
      </c>
      <c r="K222" s="14">
        <f t="shared" si="36"/>
        <v>0.042140962150071286</v>
      </c>
      <c r="L222" s="13">
        <f t="shared" si="37"/>
        <v>0.04241076240797744</v>
      </c>
      <c r="M222" s="20">
        <f t="shared" si="47"/>
        <v>5073.804904247466</v>
      </c>
      <c r="N222" s="23"/>
    </row>
    <row r="223" spans="1:14" ht="12.75">
      <c r="A223">
        <f t="shared" si="38"/>
        <v>202</v>
      </c>
      <c r="B223">
        <f t="shared" si="42"/>
        <v>1212</v>
      </c>
      <c r="C223" s="26">
        <v>0.0024999999999999467</v>
      </c>
      <c r="D223" s="13">
        <f t="shared" si="43"/>
        <v>0.00749999999999984</v>
      </c>
      <c r="E223" s="13">
        <f t="shared" si="39"/>
        <v>2.7528</v>
      </c>
      <c r="F223" s="13">
        <f t="shared" si="44"/>
        <v>1.6779283554050308</v>
      </c>
      <c r="G223" s="13">
        <f t="shared" si="45"/>
        <v>0.006679966349184108</v>
      </c>
      <c r="H223" s="13">
        <f t="shared" si="40"/>
        <v>2.522184750020025</v>
      </c>
      <c r="I223" s="13">
        <f t="shared" si="46"/>
        <v>0.007463170736169644</v>
      </c>
      <c r="J223" s="13">
        <f t="shared" si="41"/>
        <v>0.007463170736169644</v>
      </c>
      <c r="K223" s="14">
        <f t="shared" si="36"/>
        <v>0.04214203742357126</v>
      </c>
      <c r="L223" s="13">
        <f t="shared" si="37"/>
        <v>0.04232100820092539</v>
      </c>
      <c r="M223" s="20">
        <f t="shared" si="47"/>
        <v>5089.040467199799</v>
      </c>
      <c r="N223" s="23"/>
    </row>
    <row r="224" spans="1:14" ht="12.75">
      <c r="A224">
        <f t="shared" si="38"/>
        <v>203</v>
      </c>
      <c r="B224">
        <f t="shared" si="42"/>
        <v>1218</v>
      </c>
      <c r="C224" s="26">
        <v>0.0024000000000000687</v>
      </c>
      <c r="D224" s="13">
        <f t="shared" si="43"/>
        <v>0.007200000000000206</v>
      </c>
      <c r="E224" s="13">
        <f t="shared" si="39"/>
        <v>2.7600000000000002</v>
      </c>
      <c r="F224" s="13">
        <f t="shared" si="44"/>
        <v>1.68434421006831</v>
      </c>
      <c r="G224" s="13">
        <f t="shared" si="45"/>
        <v>0.006415854663279097</v>
      </c>
      <c r="H224" s="13">
        <f t="shared" si="40"/>
        <v>2.5293495717192216</v>
      </c>
      <c r="I224" s="13">
        <f t="shared" si="46"/>
        <v>0.007164821699196633</v>
      </c>
      <c r="J224" s="13">
        <f t="shared" si="41"/>
        <v>0.007164821699196633</v>
      </c>
      <c r="K224" s="14">
        <f t="shared" si="36"/>
        <v>0.040457359861463656</v>
      </c>
      <c r="L224" s="13">
        <f t="shared" si="37"/>
        <v>0.04198057168145608</v>
      </c>
      <c r="M224" s="20">
        <f t="shared" si="47"/>
        <v>5104.1534730051235</v>
      </c>
      <c r="N224" s="23"/>
    </row>
    <row r="225" spans="1:14" ht="12.75">
      <c r="A225">
        <f t="shared" si="38"/>
        <v>204</v>
      </c>
      <c r="B225">
        <f t="shared" si="42"/>
        <v>1224</v>
      </c>
      <c r="C225" s="26">
        <v>0.0024999999999999467</v>
      </c>
      <c r="D225" s="13">
        <f t="shared" si="43"/>
        <v>0.00749999999999984</v>
      </c>
      <c r="E225" s="13">
        <f t="shared" si="39"/>
        <v>2.7675</v>
      </c>
      <c r="F225" s="13">
        <f t="shared" si="44"/>
        <v>1.6910305885963997</v>
      </c>
      <c r="G225" s="13">
        <f t="shared" si="45"/>
        <v>0.006686378528089731</v>
      </c>
      <c r="H225" s="13">
        <f t="shared" si="40"/>
        <v>2.5368131114535193</v>
      </c>
      <c r="I225" s="13">
        <f t="shared" si="46"/>
        <v>0.007463539734297697</v>
      </c>
      <c r="J225" s="13">
        <f t="shared" si="41"/>
        <v>0.007463539734297697</v>
      </c>
      <c r="K225" s="14">
        <f t="shared" si="36"/>
        <v>0.042144121033001</v>
      </c>
      <c r="L225" s="13">
        <f t="shared" si="37"/>
        <v>0.041753961270048164</v>
      </c>
      <c r="M225" s="20">
        <f t="shared" si="47"/>
        <v>5119.184899062341</v>
      </c>
      <c r="N225" s="23"/>
    </row>
    <row r="226" spans="1:14" ht="12.75">
      <c r="A226">
        <f t="shared" si="38"/>
        <v>205</v>
      </c>
      <c r="B226">
        <f t="shared" si="42"/>
        <v>1230</v>
      </c>
      <c r="C226" s="26">
        <v>0.0024000000000000687</v>
      </c>
      <c r="D226" s="13">
        <f t="shared" si="43"/>
        <v>0.007200000000000206</v>
      </c>
      <c r="E226" s="13">
        <f t="shared" si="39"/>
        <v>2.7747</v>
      </c>
      <c r="F226" s="13">
        <f t="shared" si="44"/>
        <v>1.6974525628498216</v>
      </c>
      <c r="G226" s="13">
        <f t="shared" si="45"/>
        <v>0.006421974253421947</v>
      </c>
      <c r="H226" s="13">
        <f t="shared" si="40"/>
        <v>2.5439782847289236</v>
      </c>
      <c r="I226" s="13">
        <f t="shared" si="46"/>
        <v>0.007165173275404335</v>
      </c>
      <c r="J226" s="13">
        <f t="shared" si="41"/>
        <v>0.007165173275404335</v>
      </c>
      <c r="K226" s="14">
        <f t="shared" si="36"/>
        <v>0.040459345095116485</v>
      </c>
      <c r="L226" s="13">
        <f t="shared" si="37"/>
        <v>0.04160321853471836</v>
      </c>
      <c r="M226" s="20">
        <f t="shared" si="47"/>
        <v>5134.162057734839</v>
      </c>
      <c r="N226" s="23"/>
    </row>
    <row r="227" spans="1:14" ht="12.75">
      <c r="A227">
        <f t="shared" si="38"/>
        <v>206</v>
      </c>
      <c r="B227">
        <f t="shared" si="42"/>
        <v>1236</v>
      </c>
      <c r="C227" s="26">
        <v>0.0023999999999999577</v>
      </c>
      <c r="D227" s="13">
        <f t="shared" si="43"/>
        <v>0.007199999999999873</v>
      </c>
      <c r="E227" s="13">
        <f t="shared" si="39"/>
        <v>2.7819000000000003</v>
      </c>
      <c r="F227" s="13">
        <f t="shared" si="44"/>
        <v>1.7038775083493203</v>
      </c>
      <c r="G227" s="13">
        <f t="shared" si="45"/>
        <v>0.00642494549949868</v>
      </c>
      <c r="H227" s="13">
        <f t="shared" si="40"/>
        <v>2.5511436282850366</v>
      </c>
      <c r="I227" s="13">
        <f t="shared" si="46"/>
        <v>0.00716534355611298</v>
      </c>
      <c r="J227" s="13">
        <f t="shared" si="41"/>
        <v>0.00716534355611298</v>
      </c>
      <c r="K227" s="14">
        <f t="shared" si="36"/>
        <v>0.04046030661351797</v>
      </c>
      <c r="L227" s="13">
        <f t="shared" si="37"/>
        <v>0.041222087641251313</v>
      </c>
      <c r="M227" s="20">
        <f t="shared" si="47"/>
        <v>5149.00200928569</v>
      </c>
      <c r="N227" s="23"/>
    </row>
    <row r="228" spans="1:14" ht="12.75">
      <c r="A228">
        <f t="shared" si="38"/>
        <v>207</v>
      </c>
      <c r="B228">
        <f t="shared" si="42"/>
        <v>1242</v>
      </c>
      <c r="C228" s="26">
        <v>0.0023999999999999577</v>
      </c>
      <c r="D228" s="13">
        <f t="shared" si="43"/>
        <v>0.007199999999999873</v>
      </c>
      <c r="E228" s="13">
        <f t="shared" si="39"/>
        <v>2.7891000000000004</v>
      </c>
      <c r="F228" s="13">
        <f t="shared" si="44"/>
        <v>1.7103054081067477</v>
      </c>
      <c r="G228" s="13">
        <f t="shared" si="45"/>
        <v>0.006427899757427413</v>
      </c>
      <c r="H228" s="13">
        <f t="shared" si="40"/>
        <v>2.558309140876055</v>
      </c>
      <c r="I228" s="13">
        <f t="shared" si="46"/>
        <v>0.007165512591018608</v>
      </c>
      <c r="J228" s="13">
        <f t="shared" si="41"/>
        <v>0.007165512591018608</v>
      </c>
      <c r="K228" s="14">
        <f t="shared" si="36"/>
        <v>0.040461261097285074</v>
      </c>
      <c r="L228" s="13">
        <f t="shared" si="37"/>
        <v>0.04096831971263472</v>
      </c>
      <c r="M228" s="20">
        <f t="shared" si="47"/>
        <v>5163.750604382239</v>
      </c>
      <c r="N228" s="23"/>
    </row>
    <row r="229" spans="1:14" ht="12.75">
      <c r="A229">
        <f t="shared" si="38"/>
        <v>208</v>
      </c>
      <c r="B229">
        <f t="shared" si="42"/>
        <v>1248</v>
      </c>
      <c r="C229" s="26">
        <v>0.0024000000000000687</v>
      </c>
      <c r="D229" s="13">
        <f t="shared" si="43"/>
        <v>0.007200000000000206</v>
      </c>
      <c r="E229" s="13">
        <f t="shared" si="39"/>
        <v>2.7963000000000005</v>
      </c>
      <c r="F229" s="13">
        <f t="shared" si="44"/>
        <v>1.716736245263215</v>
      </c>
      <c r="G229" s="13">
        <f t="shared" si="45"/>
        <v>0.006430837156467417</v>
      </c>
      <c r="H229" s="13">
        <f t="shared" si="40"/>
        <v>2.5654748212683005</v>
      </c>
      <c r="I229" s="13">
        <f t="shared" si="46"/>
        <v>0.007165680392245299</v>
      </c>
      <c r="J229" s="13">
        <f t="shared" si="41"/>
        <v>0.007165680392245299</v>
      </c>
      <c r="K229" s="14">
        <f t="shared" si="36"/>
        <v>0.04046220861487846</v>
      </c>
      <c r="L229" s="13">
        <f t="shared" si="37"/>
        <v>0.040799458093783735</v>
      </c>
      <c r="M229" s="20">
        <f t="shared" si="47"/>
        <v>5178.438409296001</v>
      </c>
      <c r="N229" s="23"/>
    </row>
    <row r="230" spans="1:14" ht="12.75">
      <c r="A230">
        <f t="shared" si="38"/>
        <v>209</v>
      </c>
      <c r="B230">
        <f t="shared" si="42"/>
        <v>1254</v>
      </c>
      <c r="C230" s="26">
        <v>0.0022999999999999687</v>
      </c>
      <c r="D230" s="13">
        <f t="shared" si="43"/>
        <v>0.006899999999999906</v>
      </c>
      <c r="E230" s="13">
        <f t="shared" si="39"/>
        <v>2.8032000000000004</v>
      </c>
      <c r="F230" s="13">
        <f t="shared" si="44"/>
        <v>1.722901871750049</v>
      </c>
      <c r="G230" s="13">
        <f t="shared" si="45"/>
        <v>0.006165626486833942</v>
      </c>
      <c r="H230" s="13">
        <f t="shared" si="40"/>
        <v>2.572342087972914</v>
      </c>
      <c r="I230" s="13">
        <f t="shared" si="46"/>
        <v>0.006867266704613684</v>
      </c>
      <c r="J230" s="13">
        <f t="shared" si="41"/>
        <v>0.006867266704613684</v>
      </c>
      <c r="K230" s="14">
        <f aca="true" t="shared" si="48" ref="K230:K261">+(60.5*J230*$B$4)/$B$6</f>
        <v>0.038777165992051936</v>
      </c>
      <c r="L230" s="13">
        <f aca="true" t="shared" si="49" ref="L230:L261">+L229+($B$8*((K229+K230)-(2*L229)))</f>
        <v>0.04040620116367755</v>
      </c>
      <c r="M230" s="20">
        <f t="shared" si="47"/>
        <v>5192.984641714925</v>
      </c>
      <c r="N230" s="23"/>
    </row>
    <row r="231" spans="1:14" ht="12.75">
      <c r="A231">
        <f t="shared" si="38"/>
        <v>210</v>
      </c>
      <c r="B231">
        <f t="shared" si="42"/>
        <v>1260</v>
      </c>
      <c r="C231" s="26">
        <v>0.0023999999999999577</v>
      </c>
      <c r="D231" s="13">
        <f t="shared" si="43"/>
        <v>0.007199999999999873</v>
      </c>
      <c r="E231" s="13">
        <f t="shared" si="39"/>
        <v>2.8104000000000005</v>
      </c>
      <c r="F231" s="13">
        <f t="shared" si="44"/>
        <v>1.7293384129660427</v>
      </c>
      <c r="G231" s="13">
        <f t="shared" si="45"/>
        <v>0.006436541215993685</v>
      </c>
      <c r="H231" s="13">
        <f t="shared" si="40"/>
        <v>2.5795080934479357</v>
      </c>
      <c r="I231" s="13">
        <f t="shared" si="46"/>
        <v>0.007166005475021553</v>
      </c>
      <c r="J231" s="13">
        <f t="shared" si="41"/>
        <v>0.007166005475021553</v>
      </c>
      <c r="K231" s="14">
        <f t="shared" si="48"/>
        <v>0.04046404424895504</v>
      </c>
      <c r="L231" s="13">
        <f t="shared" si="49"/>
        <v>0.040144335815952864</v>
      </c>
      <c r="M231" s="20">
        <f t="shared" si="47"/>
        <v>5207.436602608667</v>
      </c>
      <c r="N231" s="23"/>
    </row>
    <row r="232" spans="1:14" ht="12.75">
      <c r="A232">
        <f t="shared" si="38"/>
        <v>211</v>
      </c>
      <c r="B232">
        <f t="shared" si="42"/>
        <v>1266</v>
      </c>
      <c r="C232" s="26">
        <v>0.0023000000000000798</v>
      </c>
      <c r="D232" s="13">
        <f t="shared" si="43"/>
        <v>0.006900000000000239</v>
      </c>
      <c r="E232" s="13">
        <f t="shared" si="39"/>
        <v>2.817300000000001</v>
      </c>
      <c r="F232" s="13">
        <f t="shared" si="44"/>
        <v>1.7355094754384888</v>
      </c>
      <c r="G232" s="13">
        <f t="shared" si="45"/>
        <v>0.006171062472446032</v>
      </c>
      <c r="H232" s="13">
        <f t="shared" si="40"/>
        <v>2.5863756694768996</v>
      </c>
      <c r="I232" s="13">
        <f t="shared" si="46"/>
        <v>0.006867576028963818</v>
      </c>
      <c r="J232" s="13">
        <f t="shared" si="41"/>
        <v>0.006867576028963818</v>
      </c>
      <c r="K232" s="14">
        <f t="shared" si="48"/>
        <v>0.038778912643549025</v>
      </c>
      <c r="L232" s="13">
        <f t="shared" si="49"/>
        <v>0.03997005002605259</v>
      </c>
      <c r="M232" s="20">
        <f t="shared" si="47"/>
        <v>5221.825820618046</v>
      </c>
      <c r="N232" s="23"/>
    </row>
    <row r="233" spans="1:14" ht="12.75">
      <c r="A233">
        <f t="shared" si="38"/>
        <v>212</v>
      </c>
      <c r="B233">
        <f t="shared" si="42"/>
        <v>1272</v>
      </c>
      <c r="C233" s="26">
        <v>0.0022999999999999687</v>
      </c>
      <c r="D233" s="13">
        <f t="shared" si="43"/>
        <v>0.006899999999999906</v>
      </c>
      <c r="E233" s="13">
        <f t="shared" si="39"/>
        <v>2.8242000000000007</v>
      </c>
      <c r="F233" s="13">
        <f t="shared" si="44"/>
        <v>1.741683176104676</v>
      </c>
      <c r="G233" s="13">
        <f t="shared" si="45"/>
        <v>0.006173700666187276</v>
      </c>
      <c r="H233" s="13">
        <f t="shared" si="40"/>
        <v>2.5932433952819287</v>
      </c>
      <c r="I233" s="13">
        <f t="shared" si="46"/>
        <v>0.006867725805029146</v>
      </c>
      <c r="J233" s="13">
        <f t="shared" si="41"/>
        <v>0.006867725805029146</v>
      </c>
      <c r="K233" s="14">
        <f t="shared" si="48"/>
        <v>0.038779758379064576</v>
      </c>
      <c r="L233" s="13">
        <f t="shared" si="49"/>
        <v>0.03957314518780399</v>
      </c>
      <c r="M233" s="20">
        <f t="shared" si="47"/>
        <v>5236.072152885656</v>
      </c>
      <c r="N233" s="23"/>
    </row>
    <row r="234" spans="1:14" ht="12.75">
      <c r="A234">
        <f t="shared" si="38"/>
        <v>213</v>
      </c>
      <c r="B234">
        <f t="shared" si="42"/>
        <v>1278</v>
      </c>
      <c r="C234" s="26">
        <v>0.0022999999999999687</v>
      </c>
      <c r="D234" s="13">
        <f t="shared" si="43"/>
        <v>0.006899999999999906</v>
      </c>
      <c r="E234" s="13">
        <f t="shared" si="39"/>
        <v>2.8311000000000006</v>
      </c>
      <c r="F234" s="13">
        <f t="shared" si="44"/>
        <v>1.747859500668125</v>
      </c>
      <c r="G234" s="13">
        <f t="shared" si="45"/>
        <v>0.006176324563448965</v>
      </c>
      <c r="H234" s="13">
        <f t="shared" si="40"/>
        <v>2.600111269827624</v>
      </c>
      <c r="I234" s="13">
        <f t="shared" si="46"/>
        <v>0.006867874545695152</v>
      </c>
      <c r="J234" s="13">
        <f t="shared" si="41"/>
        <v>0.006867874545695152</v>
      </c>
      <c r="K234" s="14">
        <f t="shared" si="48"/>
        <v>0.038780598268025296</v>
      </c>
      <c r="L234" s="13">
        <f t="shared" si="49"/>
        <v>0.03930882289971764</v>
      </c>
      <c r="M234" s="20">
        <f t="shared" si="47"/>
        <v>5250.223329129554</v>
      </c>
      <c r="N234" s="23"/>
    </row>
    <row r="235" spans="1:14" ht="12.75">
      <c r="A235">
        <f t="shared" si="38"/>
        <v>214</v>
      </c>
      <c r="B235">
        <f t="shared" si="42"/>
        <v>1284</v>
      </c>
      <c r="C235" s="26">
        <v>0.0022999999999999687</v>
      </c>
      <c r="D235" s="13">
        <f t="shared" si="43"/>
        <v>0.006899999999999906</v>
      </c>
      <c r="E235" s="13">
        <f t="shared" si="39"/>
        <v>2.8380000000000005</v>
      </c>
      <c r="F235" s="13">
        <f t="shared" si="44"/>
        <v>1.7540384349354663</v>
      </c>
      <c r="G235" s="13">
        <f t="shared" si="45"/>
        <v>0.006178934267341285</v>
      </c>
      <c r="H235" s="13">
        <f t="shared" si="40"/>
        <v>2.606979292088108</v>
      </c>
      <c r="I235" s="13">
        <f t="shared" si="46"/>
        <v>0.006868022260483997</v>
      </c>
      <c r="J235" s="13">
        <f t="shared" si="41"/>
        <v>0.006868022260483997</v>
      </c>
      <c r="K235" s="14">
        <f t="shared" si="48"/>
        <v>0.03878143236419964</v>
      </c>
      <c r="L235" s="13">
        <f t="shared" si="49"/>
        <v>0.03913288703851592</v>
      </c>
      <c r="M235" s="20">
        <f t="shared" si="47"/>
        <v>5264.31116846342</v>
      </c>
      <c r="N235" s="23"/>
    </row>
    <row r="236" spans="1:14" ht="12.75">
      <c r="A236">
        <f t="shared" si="38"/>
        <v>215</v>
      </c>
      <c r="B236">
        <f t="shared" si="42"/>
        <v>1290</v>
      </c>
      <c r="C236" s="26">
        <v>0.0022000000000000908</v>
      </c>
      <c r="D236" s="13">
        <f t="shared" si="43"/>
        <v>0.006600000000000272</v>
      </c>
      <c r="E236" s="13">
        <f t="shared" si="39"/>
        <v>2.8446000000000007</v>
      </c>
      <c r="F236" s="13">
        <f t="shared" si="44"/>
        <v>1.759951148863852</v>
      </c>
      <c r="G236" s="13">
        <f t="shared" si="45"/>
        <v>0.00591271392838566</v>
      </c>
      <c r="H236" s="13">
        <f t="shared" si="40"/>
        <v>2.613548841968481</v>
      </c>
      <c r="I236" s="13">
        <f t="shared" si="46"/>
        <v>0.00656954988037306</v>
      </c>
      <c r="J236" s="13">
        <f t="shared" si="41"/>
        <v>0.00656954988037306</v>
      </c>
      <c r="K236" s="14">
        <f t="shared" si="48"/>
        <v>0.03709605832450655</v>
      </c>
      <c r="L236" s="13">
        <f t="shared" si="49"/>
        <v>0.03873483980712831</v>
      </c>
      <c r="M236" s="20">
        <f t="shared" si="47"/>
        <v>5278.255710793986</v>
      </c>
      <c r="N236" s="23"/>
    </row>
    <row r="237" spans="1:14" ht="12.75">
      <c r="A237">
        <f t="shared" si="38"/>
        <v>216</v>
      </c>
      <c r="B237">
        <f t="shared" si="42"/>
        <v>1296</v>
      </c>
      <c r="C237" s="26">
        <v>0.0022999999999999687</v>
      </c>
      <c r="D237" s="13">
        <f t="shared" si="43"/>
        <v>0.006899999999999906</v>
      </c>
      <c r="E237" s="13">
        <f t="shared" si="39"/>
        <v>2.8515000000000006</v>
      </c>
      <c r="F237" s="13">
        <f t="shared" si="44"/>
        <v>1.7661351484117607</v>
      </c>
      <c r="G237" s="13">
        <f t="shared" si="45"/>
        <v>0.006183999547908714</v>
      </c>
      <c r="H237" s="13">
        <f t="shared" si="40"/>
        <v>2.620417150304869</v>
      </c>
      <c r="I237" s="13">
        <f t="shared" si="46"/>
        <v>0.006868308336388296</v>
      </c>
      <c r="J237" s="13">
        <f t="shared" si="41"/>
        <v>0.006868308336388296</v>
      </c>
      <c r="K237" s="14">
        <f t="shared" si="48"/>
        <v>0.03878304773947258</v>
      </c>
      <c r="L237" s="13">
        <f t="shared" si="49"/>
        <v>0.038469744215415394</v>
      </c>
      <c r="M237" s="20">
        <f t="shared" si="47"/>
        <v>5292.104818711535</v>
      </c>
      <c r="N237" s="23"/>
    </row>
    <row r="238" spans="1:14" ht="12.75">
      <c r="A238">
        <f t="shared" si="38"/>
        <v>217</v>
      </c>
      <c r="B238">
        <f t="shared" si="42"/>
        <v>1302</v>
      </c>
      <c r="C238" s="26">
        <v>0.0021999999999999797</v>
      </c>
      <c r="D238" s="13">
        <f t="shared" si="43"/>
        <v>0.006599999999999939</v>
      </c>
      <c r="E238" s="13">
        <f t="shared" si="39"/>
        <v>2.8581000000000003</v>
      </c>
      <c r="F238" s="13">
        <f t="shared" si="44"/>
        <v>1.7720526818639988</v>
      </c>
      <c r="G238" s="13">
        <f t="shared" si="45"/>
        <v>0.005917533452238111</v>
      </c>
      <c r="H238" s="13">
        <f t="shared" si="40"/>
        <v>2.626986971986994</v>
      </c>
      <c r="I238" s="13">
        <f t="shared" si="46"/>
        <v>0.006569821682124832</v>
      </c>
      <c r="J238" s="13">
        <f t="shared" si="41"/>
        <v>0.006569821682124832</v>
      </c>
      <c r="K238" s="14">
        <f t="shared" si="48"/>
        <v>0.037097593098398225</v>
      </c>
      <c r="L238" s="13">
        <f t="shared" si="49"/>
        <v>0.03829326961658873</v>
      </c>
      <c r="M238" s="20">
        <f t="shared" si="47"/>
        <v>5305.8903957735065</v>
      </c>
      <c r="N238" s="23"/>
    </row>
    <row r="239" spans="1:14" ht="12.75">
      <c r="A239">
        <f t="shared" si="38"/>
        <v>218</v>
      </c>
      <c r="B239">
        <f t="shared" si="42"/>
        <v>1308</v>
      </c>
      <c r="C239" s="26">
        <v>0.0022999999999999687</v>
      </c>
      <c r="D239" s="13">
        <f t="shared" si="43"/>
        <v>0.006899999999999906</v>
      </c>
      <c r="E239" s="13">
        <f t="shared" si="39"/>
        <v>2.865</v>
      </c>
      <c r="F239" s="13">
        <f t="shared" si="44"/>
        <v>1.7782416935061036</v>
      </c>
      <c r="G239" s="13">
        <f t="shared" si="45"/>
        <v>0.006189011642104836</v>
      </c>
      <c r="H239" s="13">
        <f t="shared" si="40"/>
        <v>2.633855562577493</v>
      </c>
      <c r="I239" s="13">
        <f t="shared" si="46"/>
        <v>0.006868590590499046</v>
      </c>
      <c r="J239" s="13">
        <f t="shared" si="41"/>
        <v>0.006868590590499046</v>
      </c>
      <c r="K239" s="14">
        <f t="shared" si="48"/>
        <v>0.03878464153435129</v>
      </c>
      <c r="L239" s="13">
        <f t="shared" si="49"/>
        <v>0.038175885516517405</v>
      </c>
      <c r="M239" s="20">
        <f t="shared" si="47"/>
        <v>5319.6337145594525</v>
      </c>
      <c r="N239" s="23"/>
    </row>
    <row r="240" spans="1:14" ht="12.75">
      <c r="A240">
        <f t="shared" si="38"/>
        <v>219</v>
      </c>
      <c r="B240">
        <f t="shared" si="42"/>
        <v>1314</v>
      </c>
      <c r="C240" s="26">
        <v>0.0022000000000000908</v>
      </c>
      <c r="D240" s="13">
        <f t="shared" si="43"/>
        <v>0.006600000000000272</v>
      </c>
      <c r="E240" s="13">
        <f t="shared" si="39"/>
        <v>2.8716000000000004</v>
      </c>
      <c r="F240" s="13">
        <f t="shared" si="44"/>
        <v>1.7841639959647253</v>
      </c>
      <c r="G240" s="13">
        <f t="shared" si="45"/>
        <v>0.005922302458621687</v>
      </c>
      <c r="H240" s="13">
        <f t="shared" si="40"/>
        <v>2.640425652438338</v>
      </c>
      <c r="I240" s="13">
        <f t="shared" si="46"/>
        <v>0.006570089860844952</v>
      </c>
      <c r="J240" s="13">
        <f t="shared" si="41"/>
        <v>0.006570089860844952</v>
      </c>
      <c r="K240" s="14">
        <f t="shared" si="48"/>
        <v>0.03709910741423783</v>
      </c>
      <c r="L240" s="13">
        <f t="shared" si="49"/>
        <v>0.038097881835776455</v>
      </c>
      <c r="M240" s="20">
        <f t="shared" si="47"/>
        <v>5333.348952020332</v>
      </c>
      <c r="N240" s="23"/>
    </row>
    <row r="241" spans="1:14" ht="12.75">
      <c r="A241">
        <f t="shared" si="38"/>
        <v>220</v>
      </c>
      <c r="B241">
        <f t="shared" si="42"/>
        <v>1320</v>
      </c>
      <c r="C241" s="26">
        <v>0.0021999999999999797</v>
      </c>
      <c r="D241" s="13">
        <f t="shared" si="43"/>
        <v>0.006599999999999939</v>
      </c>
      <c r="E241" s="13">
        <f t="shared" si="39"/>
        <v>2.8782000000000005</v>
      </c>
      <c r="F241" s="13">
        <f t="shared" si="44"/>
        <v>1.790088611764625</v>
      </c>
      <c r="G241" s="13">
        <f t="shared" si="45"/>
        <v>0.0059246157998997795</v>
      </c>
      <c r="H241" s="13">
        <f t="shared" si="40"/>
        <v>2.646995872109586</v>
      </c>
      <c r="I241" s="13">
        <f t="shared" si="46"/>
        <v>0.006570219671247823</v>
      </c>
      <c r="J241" s="13">
        <f t="shared" si="41"/>
        <v>0.006570219671247823</v>
      </c>
      <c r="K241" s="14">
        <f t="shared" si="48"/>
        <v>0.037099840410312716</v>
      </c>
      <c r="L241" s="13">
        <f t="shared" si="49"/>
        <v>0.0377650791946094</v>
      </c>
      <c r="M241" s="20">
        <f t="shared" si="47"/>
        <v>5346.944380530392</v>
      </c>
      <c r="N241" s="23"/>
    </row>
    <row r="242" spans="1:14" ht="12.75">
      <c r="A242">
        <f t="shared" si="38"/>
        <v>221</v>
      </c>
      <c r="B242">
        <f t="shared" si="42"/>
        <v>1326</v>
      </c>
      <c r="C242" s="26">
        <v>0.0020999999999999908</v>
      </c>
      <c r="D242" s="13">
        <f t="shared" si="43"/>
        <v>0.006299999999999972</v>
      </c>
      <c r="E242" s="13">
        <f t="shared" si="39"/>
        <v>2.8845000000000005</v>
      </c>
      <c r="F242" s="13">
        <f t="shared" si="44"/>
        <v>1.7957460739851299</v>
      </c>
      <c r="G242" s="13">
        <f t="shared" si="45"/>
        <v>0.005657462220504783</v>
      </c>
      <c r="H242" s="13">
        <f t="shared" si="40"/>
        <v>2.653267565751161</v>
      </c>
      <c r="I242" s="13">
        <f t="shared" si="46"/>
        <v>0.0062716936415752045</v>
      </c>
      <c r="J242" s="13">
        <f t="shared" si="41"/>
        <v>0.0062716936415752045</v>
      </c>
      <c r="K242" s="14">
        <f t="shared" si="48"/>
        <v>0.03541416342942799</v>
      </c>
      <c r="L242" s="13">
        <f t="shared" si="49"/>
        <v>0.037262386769696385</v>
      </c>
      <c r="M242" s="20">
        <f t="shared" si="47"/>
        <v>5360.358839767482</v>
      </c>
      <c r="N242" s="23"/>
    </row>
    <row r="243" spans="1:14" ht="12.75">
      <c r="A243">
        <f t="shared" si="38"/>
        <v>222</v>
      </c>
      <c r="B243">
        <f t="shared" si="42"/>
        <v>1332</v>
      </c>
      <c r="C243" s="26">
        <v>0.0021999999999999797</v>
      </c>
      <c r="D243" s="13">
        <f t="shared" si="43"/>
        <v>0.006599999999999939</v>
      </c>
      <c r="E243" s="13">
        <f t="shared" si="39"/>
        <v>2.8911000000000007</v>
      </c>
      <c r="F243" s="13">
        <f t="shared" si="44"/>
        <v>1.8016751772467152</v>
      </c>
      <c r="G243" s="13">
        <f t="shared" si="45"/>
        <v>0.005929103261585356</v>
      </c>
      <c r="H243" s="13">
        <f t="shared" si="40"/>
        <v>2.6598380367146746</v>
      </c>
      <c r="I243" s="13">
        <f t="shared" si="46"/>
        <v>0.006570470963513486</v>
      </c>
      <c r="J243" s="13">
        <f t="shared" si="41"/>
        <v>0.006570470963513486</v>
      </c>
      <c r="K243" s="14">
        <f t="shared" si="48"/>
        <v>0.03710125937397282</v>
      </c>
      <c r="L243" s="13">
        <f t="shared" si="49"/>
        <v>0.03692749498036439</v>
      </c>
      <c r="M243" s="20">
        <f t="shared" si="47"/>
        <v>5373.652737960413</v>
      </c>
      <c r="N243" s="23"/>
    </row>
    <row r="244" spans="1:14" ht="12.75">
      <c r="A244">
        <f t="shared" si="38"/>
        <v>223</v>
      </c>
      <c r="B244">
        <f t="shared" si="42"/>
        <v>1338</v>
      </c>
      <c r="C244" s="26">
        <v>0.0020999999999999908</v>
      </c>
      <c r="D244" s="13">
        <f t="shared" si="43"/>
        <v>0.006299999999999972</v>
      </c>
      <c r="E244" s="13">
        <f t="shared" si="39"/>
        <v>2.8974000000000006</v>
      </c>
      <c r="F244" s="13">
        <f t="shared" si="44"/>
        <v>1.8073369016071164</v>
      </c>
      <c r="G244" s="13">
        <f t="shared" si="45"/>
        <v>0.0056617243604011325</v>
      </c>
      <c r="H244" s="13">
        <f t="shared" si="40"/>
        <v>2.6661099687080263</v>
      </c>
      <c r="I244" s="13">
        <f t="shared" si="46"/>
        <v>0.0062719319933517426</v>
      </c>
      <c r="J244" s="13">
        <f t="shared" si="41"/>
        <v>0.0062719319933517426</v>
      </c>
      <c r="K244" s="14">
        <f t="shared" si="48"/>
        <v>0.03541550932245951</v>
      </c>
      <c r="L244" s="13">
        <f t="shared" si="49"/>
        <v>0.03670445810298165</v>
      </c>
      <c r="M244" s="20">
        <f t="shared" si="47"/>
        <v>5386.866342877486</v>
      </c>
      <c r="N244" s="23"/>
    </row>
    <row r="245" spans="1:14" ht="12.75">
      <c r="A245">
        <f t="shared" si="38"/>
        <v>224</v>
      </c>
      <c r="B245">
        <f t="shared" si="42"/>
        <v>1344</v>
      </c>
      <c r="C245" s="26">
        <v>0.0021999999999999797</v>
      </c>
      <c r="D245" s="13">
        <f t="shared" si="43"/>
        <v>0.006599999999999939</v>
      </c>
      <c r="E245" s="13">
        <f t="shared" si="39"/>
        <v>2.904000000000001</v>
      </c>
      <c r="F245" s="13">
        <f t="shared" si="44"/>
        <v>1.8132704477543788</v>
      </c>
      <c r="G245" s="13">
        <f t="shared" si="45"/>
        <v>0.005933546147262492</v>
      </c>
      <c r="H245" s="13">
        <f t="shared" si="40"/>
        <v>2.672680687796491</v>
      </c>
      <c r="I245" s="13">
        <f t="shared" si="46"/>
        <v>0.006570719088464738</v>
      </c>
      <c r="J245" s="13">
        <f t="shared" si="41"/>
        <v>0.006570719088464738</v>
      </c>
      <c r="K245" s="14">
        <f t="shared" si="48"/>
        <v>0.03710266045286422</v>
      </c>
      <c r="L245" s="13">
        <f t="shared" si="49"/>
        <v>0.03655600036454172</v>
      </c>
      <c r="M245" s="20">
        <f t="shared" si="47"/>
        <v>5400.026503008721</v>
      </c>
      <c r="N245" s="23"/>
    </row>
    <row r="246" spans="1:14" ht="12.75">
      <c r="A246">
        <f t="shared" si="38"/>
        <v>225</v>
      </c>
      <c r="B246">
        <f t="shared" si="42"/>
        <v>1350</v>
      </c>
      <c r="C246" s="26">
        <v>0.0020999999999999908</v>
      </c>
      <c r="D246" s="13">
        <f t="shared" si="43"/>
        <v>0.006299999999999972</v>
      </c>
      <c r="E246" s="13">
        <f t="shared" si="39"/>
        <v>2.9103000000000008</v>
      </c>
      <c r="F246" s="13">
        <f t="shared" si="44"/>
        <v>1.8189363919868728</v>
      </c>
      <c r="G246" s="13">
        <f t="shared" si="45"/>
        <v>0.005665944232494002</v>
      </c>
      <c r="H246" s="13">
        <f t="shared" si="40"/>
        <v>2.6789528551437067</v>
      </c>
      <c r="I246" s="13">
        <f t="shared" si="46"/>
        <v>0.006272167347215696</v>
      </c>
      <c r="J246" s="13">
        <f t="shared" si="41"/>
        <v>0.006272167347215696</v>
      </c>
      <c r="K246" s="14">
        <f t="shared" si="48"/>
        <v>0.035416838287277964</v>
      </c>
      <c r="L246" s="13">
        <f t="shared" si="49"/>
        <v>0.03645725003305151</v>
      </c>
      <c r="M246" s="20">
        <f t="shared" si="47"/>
        <v>5413.15111302062</v>
      </c>
      <c r="N246" s="23"/>
    </row>
    <row r="247" spans="1:14" ht="12.75">
      <c r="A247">
        <f t="shared" si="38"/>
        <v>226</v>
      </c>
      <c r="B247">
        <f t="shared" si="42"/>
        <v>1356</v>
      </c>
      <c r="C247" s="26">
        <v>0.0020999999999999908</v>
      </c>
      <c r="D247" s="13">
        <f t="shared" si="43"/>
        <v>0.006299999999999972</v>
      </c>
      <c r="E247" s="13">
        <f t="shared" si="39"/>
        <v>2.9166000000000007</v>
      </c>
      <c r="F247" s="13">
        <f t="shared" si="44"/>
        <v>1.8246043818936186</v>
      </c>
      <c r="G247" s="13">
        <f t="shared" si="45"/>
        <v>0.005667989906745774</v>
      </c>
      <c r="H247" s="13">
        <f t="shared" si="40"/>
        <v>2.685225136356754</v>
      </c>
      <c r="I247" s="13">
        <f t="shared" si="46"/>
        <v>0.006272281213047126</v>
      </c>
      <c r="J247" s="13">
        <f t="shared" si="41"/>
        <v>0.006272281213047126</v>
      </c>
      <c r="K247" s="14">
        <f t="shared" si="48"/>
        <v>0.035417481249672776</v>
      </c>
      <c r="L247" s="13">
        <f t="shared" si="49"/>
        <v>0.0361105532781928</v>
      </c>
      <c r="M247" s="20">
        <f t="shared" si="47"/>
        <v>5426.150912200769</v>
      </c>
      <c r="N247" s="23"/>
    </row>
    <row r="248" spans="1:14" ht="12.75">
      <c r="A248">
        <f t="shared" si="38"/>
        <v>227</v>
      </c>
      <c r="B248">
        <f t="shared" si="42"/>
        <v>1362</v>
      </c>
      <c r="C248" s="26">
        <v>0.002100000000000102</v>
      </c>
      <c r="D248" s="13">
        <f t="shared" si="43"/>
        <v>0.006300000000000305</v>
      </c>
      <c r="E248" s="13">
        <f t="shared" si="39"/>
        <v>2.922900000000001</v>
      </c>
      <c r="F248" s="13">
        <f t="shared" si="44"/>
        <v>1.8302744075905257</v>
      </c>
      <c r="G248" s="13">
        <f t="shared" si="45"/>
        <v>0.0056700256969071106</v>
      </c>
      <c r="H248" s="13">
        <f t="shared" si="40"/>
        <v>2.6914975307383076</v>
      </c>
      <c r="I248" s="13">
        <f t="shared" si="46"/>
        <v>0.006272394381553692</v>
      </c>
      <c r="J248" s="13">
        <f t="shared" si="41"/>
        <v>0.006272394381553692</v>
      </c>
      <c r="K248" s="14">
        <f t="shared" si="48"/>
        <v>0.03541812027450652</v>
      </c>
      <c r="L248" s="13">
        <f t="shared" si="49"/>
        <v>0.03587963577282508</v>
      </c>
      <c r="M248" s="20">
        <f t="shared" si="47"/>
        <v>5439.067581078986</v>
      </c>
      <c r="N248" s="23"/>
    </row>
    <row r="249" spans="1:14" ht="12.75">
      <c r="A249">
        <f t="shared" si="38"/>
        <v>228</v>
      </c>
      <c r="B249">
        <f t="shared" si="42"/>
        <v>1368</v>
      </c>
      <c r="C249" s="26">
        <v>0.0020999999999999908</v>
      </c>
      <c r="D249" s="13">
        <f t="shared" si="43"/>
        <v>0.006299999999999972</v>
      </c>
      <c r="E249" s="13">
        <f t="shared" si="39"/>
        <v>2.929200000000001</v>
      </c>
      <c r="F249" s="13">
        <f t="shared" si="44"/>
        <v>1.8359464592570758</v>
      </c>
      <c r="G249" s="13">
        <f t="shared" si="45"/>
        <v>0.005672051666550049</v>
      </c>
      <c r="H249" s="13">
        <f t="shared" si="40"/>
        <v>2.6977700375967224</v>
      </c>
      <c r="I249" s="13">
        <f t="shared" si="46"/>
        <v>0.00627250685841485</v>
      </c>
      <c r="J249" s="13">
        <f t="shared" si="41"/>
        <v>0.00627250685841485</v>
      </c>
      <c r="K249" s="14">
        <f t="shared" si="48"/>
        <v>0.03541875539384919</v>
      </c>
      <c r="L249" s="13">
        <f t="shared" si="49"/>
        <v>0.03572590312660934</v>
      </c>
      <c r="M249" s="20">
        <f t="shared" si="47"/>
        <v>5451.9289062045655</v>
      </c>
      <c r="N249" s="23"/>
    </row>
    <row r="250" spans="1:14" ht="12.75">
      <c r="A250">
        <f t="shared" si="38"/>
        <v>229</v>
      </c>
      <c r="B250">
        <f t="shared" si="42"/>
        <v>1374</v>
      </c>
      <c r="C250" s="26">
        <v>0.0020000000000000018</v>
      </c>
      <c r="D250" s="13">
        <f t="shared" si="43"/>
        <v>0.006000000000000005</v>
      </c>
      <c r="E250" s="13">
        <f t="shared" si="39"/>
        <v>2.935200000000001</v>
      </c>
      <c r="F250" s="13">
        <f t="shared" si="44"/>
        <v>1.8413502878515164</v>
      </c>
      <c r="G250" s="13">
        <f t="shared" si="45"/>
        <v>0.005403828594440663</v>
      </c>
      <c r="H250" s="13">
        <f t="shared" si="40"/>
        <v>2.7037439575949476</v>
      </c>
      <c r="I250" s="13">
        <f t="shared" si="46"/>
        <v>0.005973919998225163</v>
      </c>
      <c r="J250" s="13">
        <f t="shared" si="41"/>
        <v>0.005973919998225163</v>
      </c>
      <c r="K250" s="14">
        <f t="shared" si="48"/>
        <v>0.03373273492331143</v>
      </c>
      <c r="L250" s="13">
        <f t="shared" si="49"/>
        <v>0.03534251713726633</v>
      </c>
      <c r="M250" s="20">
        <f t="shared" si="47"/>
        <v>5464.6522123739815</v>
      </c>
      <c r="N250" s="23"/>
    </row>
    <row r="251" spans="1:14" ht="12.75">
      <c r="A251">
        <f t="shared" si="38"/>
        <v>230</v>
      </c>
      <c r="B251">
        <f t="shared" si="42"/>
        <v>1380</v>
      </c>
      <c r="C251" s="26">
        <v>0.0020000000000000018</v>
      </c>
      <c r="D251" s="13">
        <f t="shared" si="43"/>
        <v>0.006000000000000005</v>
      </c>
      <c r="E251" s="13">
        <f t="shared" si="39"/>
        <v>2.941200000000001</v>
      </c>
      <c r="F251" s="13">
        <f t="shared" si="44"/>
        <v>1.8467559368333164</v>
      </c>
      <c r="G251" s="13">
        <f t="shared" si="45"/>
        <v>0.00540564898179996</v>
      </c>
      <c r="H251" s="13">
        <f t="shared" si="40"/>
        <v>2.7097179784028107</v>
      </c>
      <c r="I251" s="13">
        <f t="shared" si="46"/>
        <v>0.005974020807863134</v>
      </c>
      <c r="J251" s="13">
        <f t="shared" si="41"/>
        <v>0.005974020807863134</v>
      </c>
      <c r="K251" s="14">
        <f t="shared" si="48"/>
        <v>0.03373330416173383</v>
      </c>
      <c r="L251" s="13">
        <f t="shared" si="49"/>
        <v>0.03480601793901843</v>
      </c>
      <c r="M251" s="20">
        <f t="shared" si="47"/>
        <v>5477.182378832028</v>
      </c>
      <c r="N251" s="23"/>
    </row>
    <row r="252" spans="1:14" ht="12.75">
      <c r="A252">
        <f aca="true" t="shared" si="50" ref="A252:A261">+A251+1</f>
        <v>231</v>
      </c>
      <c r="B252">
        <f t="shared" si="42"/>
        <v>1386</v>
      </c>
      <c r="C252" s="26">
        <v>0.0020999999999999908</v>
      </c>
      <c r="D252" s="13">
        <f t="shared" si="43"/>
        <v>0.006299999999999972</v>
      </c>
      <c r="E252" s="13">
        <f aca="true" t="shared" si="51" ref="E252:E261">+D252+E251</f>
        <v>2.947500000000001</v>
      </c>
      <c r="F252" s="13">
        <f t="shared" si="44"/>
        <v>1.8524338183476636</v>
      </c>
      <c r="G252" s="13">
        <f t="shared" si="45"/>
        <v>0.005677881514347227</v>
      </c>
      <c r="H252" s="13">
        <f aca="true" t="shared" si="52" ref="H252:H261">+IF(E252&lt;$F$13,0,((E252-$F$13)^2)/(E252+0.8*$F$12))</f>
        <v>2.7159908081091757</v>
      </c>
      <c r="I252" s="13">
        <f t="shared" si="46"/>
        <v>0.006272829706365002</v>
      </c>
      <c r="J252" s="13">
        <f aca="true" t="shared" si="53" ref="J252:J261">+($B$10/$B$4)*G252+(($F$10/$B$4)*I252)</f>
        <v>0.006272829706365002</v>
      </c>
      <c r="K252" s="14">
        <f t="shared" si="48"/>
        <v>0.03542057840860771</v>
      </c>
      <c r="L252" s="13">
        <f t="shared" si="49"/>
        <v>0.03472965905440254</v>
      </c>
      <c r="M252" s="20">
        <f t="shared" si="47"/>
        <v>5489.685056091613</v>
      </c>
      <c r="N252" s="23"/>
    </row>
    <row r="253" spans="1:14" ht="12.75">
      <c r="A253">
        <f t="shared" si="50"/>
        <v>232</v>
      </c>
      <c r="B253">
        <f t="shared" si="42"/>
        <v>1392</v>
      </c>
      <c r="C253" s="26">
        <v>0.0020000000000000018</v>
      </c>
      <c r="D253" s="13">
        <f t="shared" si="43"/>
        <v>0.006000000000000005</v>
      </c>
      <c r="E253" s="13">
        <f t="shared" si="51"/>
        <v>2.953500000000001</v>
      </c>
      <c r="F253" s="13">
        <f t="shared" si="44"/>
        <v>1.857843173152914</v>
      </c>
      <c r="G253" s="13">
        <f t="shared" si="45"/>
        <v>0.005409354805250288</v>
      </c>
      <c r="H253" s="13">
        <f t="shared" si="52"/>
        <v>2.721965033757928</v>
      </c>
      <c r="I253" s="13">
        <f t="shared" si="46"/>
        <v>0.005974225648752274</v>
      </c>
      <c r="J253" s="13">
        <f t="shared" si="53"/>
        <v>0.005974225648752274</v>
      </c>
      <c r="K253" s="14">
        <f t="shared" si="48"/>
        <v>0.03373446082995451</v>
      </c>
      <c r="L253" s="13">
        <f t="shared" si="49"/>
        <v>0.03467894590936207</v>
      </c>
      <c r="M253" s="20">
        <f t="shared" si="47"/>
        <v>5502.169476618983</v>
      </c>
      <c r="N253" s="23"/>
    </row>
    <row r="254" spans="1:14" ht="12.75">
      <c r="A254">
        <f t="shared" si="50"/>
        <v>233</v>
      </c>
      <c r="B254">
        <f t="shared" si="42"/>
        <v>1398</v>
      </c>
      <c r="C254" s="26">
        <v>0.0020000000000000018</v>
      </c>
      <c r="D254" s="13">
        <f t="shared" si="43"/>
        <v>0.006000000000000005</v>
      </c>
      <c r="E254" s="13">
        <f t="shared" si="51"/>
        <v>2.959500000000001</v>
      </c>
      <c r="F254" s="13">
        <f t="shared" si="44"/>
        <v>1.8632543231122516</v>
      </c>
      <c r="G254" s="13">
        <f t="shared" si="45"/>
        <v>0.005411149959337669</v>
      </c>
      <c r="H254" s="13">
        <f t="shared" si="52"/>
        <v>2.727939358451016</v>
      </c>
      <c r="I254" s="13">
        <f t="shared" si="46"/>
        <v>0.005974324693088118</v>
      </c>
      <c r="J254" s="13">
        <f t="shared" si="53"/>
        <v>0.005974324693088118</v>
      </c>
      <c r="K254" s="14">
        <f t="shared" si="48"/>
        <v>0.03373502010030424</v>
      </c>
      <c r="L254" s="13">
        <f t="shared" si="49"/>
        <v>0.03436421076128451</v>
      </c>
      <c r="M254" s="20">
        <f t="shared" si="47"/>
        <v>5514.540592493046</v>
      </c>
      <c r="N254" s="23"/>
    </row>
    <row r="255" spans="1:14" ht="12.75">
      <c r="A255">
        <f t="shared" si="50"/>
        <v>234</v>
      </c>
      <c r="B255">
        <f t="shared" si="42"/>
        <v>1404</v>
      </c>
      <c r="C255" s="26">
        <v>0.0018999999999999018</v>
      </c>
      <c r="D255" s="13">
        <f t="shared" si="43"/>
        <v>0.005699999999999705</v>
      </c>
      <c r="E255" s="13">
        <f t="shared" si="51"/>
        <v>2.9652000000000007</v>
      </c>
      <c r="F255" s="13">
        <f t="shared" si="44"/>
        <v>1.8683965708917094</v>
      </c>
      <c r="G255" s="13">
        <f t="shared" si="45"/>
        <v>0.00514224777945782</v>
      </c>
      <c r="H255" s="13">
        <f t="shared" si="52"/>
        <v>2.733615058130226</v>
      </c>
      <c r="I255" s="13">
        <f t="shared" si="46"/>
        <v>0.005675699679209778</v>
      </c>
      <c r="J255" s="13">
        <f t="shared" si="53"/>
        <v>0.005675699679209778</v>
      </c>
      <c r="K255" s="14">
        <f t="shared" si="48"/>
        <v>0.03204878418860455</v>
      </c>
      <c r="L255" s="13">
        <f t="shared" si="49"/>
        <v>0.033873441222341136</v>
      </c>
      <c r="M255" s="20">
        <f t="shared" si="47"/>
        <v>5526.735031333088</v>
      </c>
      <c r="N255" s="23"/>
    </row>
    <row r="256" spans="1:14" ht="12.75">
      <c r="A256">
        <f t="shared" si="50"/>
        <v>235</v>
      </c>
      <c r="B256">
        <f t="shared" si="42"/>
        <v>1410</v>
      </c>
      <c r="C256" s="26">
        <v>0.0020000000000000018</v>
      </c>
      <c r="D256" s="13">
        <f t="shared" si="43"/>
        <v>0.006000000000000005</v>
      </c>
      <c r="E256" s="13">
        <f t="shared" si="51"/>
        <v>2.9712000000000005</v>
      </c>
      <c r="F256" s="13">
        <f t="shared" si="44"/>
        <v>1.8738111979429815</v>
      </c>
      <c r="G256" s="13">
        <f t="shared" si="45"/>
        <v>0.005414627051272047</v>
      </c>
      <c r="H256" s="13">
        <f t="shared" si="52"/>
        <v>2.739589574324829</v>
      </c>
      <c r="I256" s="13">
        <f t="shared" si="46"/>
        <v>0.005974516194603208</v>
      </c>
      <c r="J256" s="13">
        <f t="shared" si="53"/>
        <v>0.005974516194603208</v>
      </c>
      <c r="K256" s="14">
        <f t="shared" si="48"/>
        <v>0.033736101445526114</v>
      </c>
      <c r="L256" s="13">
        <f t="shared" si="49"/>
        <v>0.03354644175391587</v>
      </c>
      <c r="M256" s="20">
        <f t="shared" si="47"/>
        <v>5538.811750364498</v>
      </c>
      <c r="N256" s="23"/>
    </row>
    <row r="257" spans="1:14" ht="12.75">
      <c r="A257">
        <f t="shared" si="50"/>
        <v>236</v>
      </c>
      <c r="B257">
        <f t="shared" si="42"/>
        <v>1416</v>
      </c>
      <c r="C257" s="26">
        <v>0.0020000000000000018</v>
      </c>
      <c r="D257" s="13">
        <f t="shared" si="43"/>
        <v>0.006000000000000005</v>
      </c>
      <c r="E257" s="13">
        <f t="shared" si="51"/>
        <v>2.9772000000000007</v>
      </c>
      <c r="F257" s="13">
        <f t="shared" si="44"/>
        <v>1.879227596184135</v>
      </c>
      <c r="G257" s="13">
        <f t="shared" si="45"/>
        <v>0.005416398241153475</v>
      </c>
      <c r="H257" s="13">
        <f t="shared" si="52"/>
        <v>2.7455641878953423</v>
      </c>
      <c r="I257" s="13">
        <f t="shared" si="46"/>
        <v>0.00597461357051321</v>
      </c>
      <c r="J257" s="13">
        <f t="shared" si="53"/>
        <v>0.00597461357051321</v>
      </c>
      <c r="K257" s="14">
        <f t="shared" si="48"/>
        <v>0.03373665129483126</v>
      </c>
      <c r="L257" s="13">
        <f t="shared" si="49"/>
        <v>0.033609753292670144</v>
      </c>
      <c r="M257" s="20">
        <f t="shared" si="47"/>
        <v>5550.911261549859</v>
      </c>
      <c r="N257" s="23"/>
    </row>
    <row r="258" spans="1:14" ht="12.75">
      <c r="A258">
        <f t="shared" si="50"/>
        <v>237</v>
      </c>
      <c r="B258">
        <f t="shared" si="42"/>
        <v>1422</v>
      </c>
      <c r="C258" s="26">
        <v>0.0019000000000000128</v>
      </c>
      <c r="D258" s="13">
        <f t="shared" si="43"/>
        <v>0.005700000000000038</v>
      </c>
      <c r="E258" s="13">
        <f t="shared" si="51"/>
        <v>2.9829000000000008</v>
      </c>
      <c r="F258" s="13">
        <f t="shared" si="44"/>
        <v>1.8843748077665663</v>
      </c>
      <c r="G258" s="13">
        <f t="shared" si="45"/>
        <v>0.005147211582431366</v>
      </c>
      <c r="H258" s="13">
        <f t="shared" si="52"/>
        <v>2.7512401604743406</v>
      </c>
      <c r="I258" s="13">
        <f t="shared" si="46"/>
        <v>0.005675972578998323</v>
      </c>
      <c r="J258" s="13">
        <f t="shared" si="53"/>
        <v>0.005675972578998323</v>
      </c>
      <c r="K258" s="14">
        <f t="shared" si="48"/>
        <v>0.032050325162743865</v>
      </c>
      <c r="L258" s="13">
        <f t="shared" si="49"/>
        <v>0.03337099827137595</v>
      </c>
      <c r="M258" s="20">
        <f t="shared" si="47"/>
        <v>5562.924820927554</v>
      </c>
      <c r="N258" s="23"/>
    </row>
    <row r="259" spans="1:14" ht="12.75">
      <c r="A259">
        <f t="shared" si="50"/>
        <v>238</v>
      </c>
      <c r="B259">
        <f t="shared" si="42"/>
        <v>1428</v>
      </c>
      <c r="C259" s="26">
        <v>0.0019000000000000128</v>
      </c>
      <c r="D259" s="13">
        <f t="shared" si="43"/>
        <v>0.005700000000000038</v>
      </c>
      <c r="E259" s="13">
        <f t="shared" si="51"/>
        <v>2.988600000000001</v>
      </c>
      <c r="F259" s="13">
        <f t="shared" si="44"/>
        <v>1.8895236037621639</v>
      </c>
      <c r="G259" s="13">
        <f t="shared" si="45"/>
        <v>0.005148795995597588</v>
      </c>
      <c r="H259" s="13">
        <f t="shared" si="52"/>
        <v>2.7569162199582586</v>
      </c>
      <c r="I259" s="13">
        <f t="shared" si="46"/>
        <v>0.005676059483918028</v>
      </c>
      <c r="J259" s="13">
        <f t="shared" si="53"/>
        <v>0.005676059483918028</v>
      </c>
      <c r="K259" s="14">
        <f t="shared" si="48"/>
        <v>0.032050815885857134</v>
      </c>
      <c r="L259" s="13">
        <f t="shared" si="49"/>
        <v>0.03293085568901746</v>
      </c>
      <c r="M259" s="20">
        <f t="shared" si="47"/>
        <v>5574.7799289756</v>
      </c>
      <c r="N259" s="23"/>
    </row>
    <row r="260" spans="1:14" ht="12.75">
      <c r="A260">
        <f t="shared" si="50"/>
        <v>239</v>
      </c>
      <c r="B260">
        <f t="shared" si="42"/>
        <v>1434</v>
      </c>
      <c r="C260" s="26">
        <v>0.0019000000000000128</v>
      </c>
      <c r="D260" s="13">
        <f t="shared" si="43"/>
        <v>0.005700000000000038</v>
      </c>
      <c r="E260" s="13">
        <f t="shared" si="51"/>
        <v>2.994300000000001</v>
      </c>
      <c r="F260" s="13">
        <f t="shared" si="44"/>
        <v>1.8946739773687613</v>
      </c>
      <c r="G260" s="13">
        <f t="shared" si="45"/>
        <v>0.005150373606597425</v>
      </c>
      <c r="H260" s="13">
        <f t="shared" si="52"/>
        <v>2.7625923658764555</v>
      </c>
      <c r="I260" s="13">
        <f t="shared" si="46"/>
        <v>0.005676145918196873</v>
      </c>
      <c r="J260" s="13">
        <f t="shared" si="53"/>
        <v>0.005676145918196873</v>
      </c>
      <c r="K260" s="14">
        <f t="shared" si="48"/>
        <v>0.03205130395141834</v>
      </c>
      <c r="L260" s="13">
        <f t="shared" si="49"/>
        <v>0.03263759043222422</v>
      </c>
      <c r="M260" s="20">
        <f t="shared" si="47"/>
        <v>5586.529461531201</v>
      </c>
      <c r="N260" s="23"/>
    </row>
    <row r="261" spans="1:14" ht="12.75">
      <c r="A261">
        <f t="shared" si="50"/>
        <v>240</v>
      </c>
      <c r="B261">
        <f t="shared" si="42"/>
        <v>1440</v>
      </c>
      <c r="C261" s="26">
        <v>0.0019000000000000128</v>
      </c>
      <c r="D261" s="13">
        <f t="shared" si="43"/>
        <v>0.005700000000000038</v>
      </c>
      <c r="E261" s="13">
        <f t="shared" si="51"/>
        <v>3.000000000000001</v>
      </c>
      <c r="F261" s="13">
        <f t="shared" si="44"/>
        <v>1.8998259218230735</v>
      </c>
      <c r="G261" s="13">
        <f t="shared" si="45"/>
        <v>0.005151944454312218</v>
      </c>
      <c r="H261" s="13">
        <f t="shared" si="52"/>
        <v>2.7682685977616863</v>
      </c>
      <c r="I261" s="13">
        <f t="shared" si="46"/>
        <v>0.005676231885230809</v>
      </c>
      <c r="J261" s="13">
        <f t="shared" si="53"/>
        <v>0.005676231885230809</v>
      </c>
      <c r="K261" s="14">
        <f t="shared" si="48"/>
        <v>0.032051789378603306</v>
      </c>
      <c r="L261" s="13">
        <f t="shared" si="49"/>
        <v>0.03244224250981976</v>
      </c>
      <c r="M261" s="20">
        <f t="shared" si="47"/>
        <v>5598.208668834736</v>
      </c>
      <c r="N261" s="23"/>
    </row>
    <row r="262" ht="12.75">
      <c r="K262" s="14"/>
    </row>
    <row r="263" ht="12.75">
      <c r="K263" s="14"/>
    </row>
    <row r="264" ht="12.75">
      <c r="K264" s="14"/>
    </row>
    <row r="265" ht="12.75">
      <c r="K265" s="14"/>
    </row>
    <row r="266" ht="12.75">
      <c r="K266" s="14"/>
    </row>
    <row r="267" ht="12.75">
      <c r="K267" s="14"/>
    </row>
    <row r="268" ht="12.75">
      <c r="K268" s="14"/>
    </row>
    <row r="269" ht="12.75">
      <c r="K269" s="14"/>
    </row>
    <row r="270" ht="12.75">
      <c r="K270" s="14"/>
    </row>
    <row r="271" ht="12.75">
      <c r="K271" s="14"/>
    </row>
    <row r="272" ht="12.75">
      <c r="K272" s="14"/>
    </row>
    <row r="273" ht="12.75">
      <c r="K273" s="14"/>
    </row>
  </sheetData>
  <sheetProtection/>
  <mergeCells count="2">
    <mergeCell ref="F17:G17"/>
    <mergeCell ref="H17:I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3"/>
  <sheetViews>
    <sheetView zoomScalePageLayoutView="0" workbookViewId="0" topLeftCell="A1">
      <selection activeCell="A6" sqref="A6"/>
    </sheetView>
  </sheetViews>
  <sheetFormatPr defaultColWidth="9.140625" defaultRowHeight="12.75"/>
  <cols>
    <col min="3" max="3" width="13.140625" style="0" customWidth="1"/>
    <col min="4" max="4" width="9.00390625" style="0" customWidth="1"/>
    <col min="5" max="5" width="11.00390625" style="0" customWidth="1"/>
    <col min="6" max="6" width="10.421875" style="0" customWidth="1"/>
    <col min="7" max="7" width="9.421875" style="0" customWidth="1"/>
    <col min="8" max="8" width="9.7109375" style="0" customWidth="1"/>
    <col min="10" max="10" width="12.00390625" style="0" bestFit="1" customWidth="1"/>
    <col min="11" max="11" width="9.28125" style="14" bestFit="1" customWidth="1"/>
    <col min="12" max="12" width="8.00390625" style="0" bestFit="1" customWidth="1"/>
    <col min="13" max="13" width="12.28125" style="20" bestFit="1" customWidth="1"/>
    <col min="14" max="14" width="9.140625" style="20" customWidth="1"/>
    <col min="15" max="15" width="9.140625" style="23" customWidth="1"/>
    <col min="16" max="16" width="10.28125" style="20" bestFit="1" customWidth="1"/>
    <col min="17" max="17" width="11.28125" style="20" bestFit="1" customWidth="1"/>
  </cols>
  <sheetData>
    <row r="1" ht="12.75">
      <c r="A1" s="43" t="s">
        <v>137</v>
      </c>
    </row>
    <row r="2" spans="1:4" ht="12.75">
      <c r="A2" s="41" t="s">
        <v>135</v>
      </c>
      <c r="B2" s="41"/>
      <c r="C2" s="41"/>
      <c r="D2" s="41"/>
    </row>
    <row r="3" ht="12.75">
      <c r="A3" s="44"/>
    </row>
    <row r="4" spans="1:3" ht="12.75">
      <c r="A4" t="s">
        <v>0</v>
      </c>
      <c r="B4" s="41">
        <v>1</v>
      </c>
      <c r="C4" t="s">
        <v>1</v>
      </c>
    </row>
    <row r="5" spans="1:3" ht="12.75">
      <c r="A5" t="s">
        <v>2</v>
      </c>
      <c r="B5" s="44">
        <v>3</v>
      </c>
      <c r="C5" t="s">
        <v>127</v>
      </c>
    </row>
    <row r="6" spans="1:3" ht="12.75">
      <c r="A6" t="s">
        <v>139</v>
      </c>
      <c r="B6" s="44">
        <v>6</v>
      </c>
      <c r="C6" t="s">
        <v>10</v>
      </c>
    </row>
    <row r="7" spans="1:3" ht="12.75">
      <c r="A7" t="s">
        <v>42</v>
      </c>
      <c r="B7" s="41">
        <v>30</v>
      </c>
      <c r="C7" t="s">
        <v>43</v>
      </c>
    </row>
    <row r="8" spans="1:3" ht="13.5" thickBot="1">
      <c r="A8" t="s">
        <v>41</v>
      </c>
      <c r="B8">
        <f>+B6/(2*B7+B6)</f>
        <v>0.09090909090909091</v>
      </c>
      <c r="C8" t="s">
        <v>44</v>
      </c>
    </row>
    <row r="9" spans="1:11" ht="12.75">
      <c r="A9" s="1" t="s">
        <v>4</v>
      </c>
      <c r="B9" s="2"/>
      <c r="C9" s="3"/>
      <c r="E9" s="1" t="s">
        <v>11</v>
      </c>
      <c r="F9" s="2"/>
      <c r="G9" s="3"/>
      <c r="I9" t="s">
        <v>104</v>
      </c>
      <c r="J9" s="27">
        <f>+MAX(L21:L261)</f>
        <v>0.3941143364657777</v>
      </c>
      <c r="K9" s="14" t="s">
        <v>105</v>
      </c>
    </row>
    <row r="10" spans="1:12" ht="12.75">
      <c r="A10" s="4" t="s">
        <v>5</v>
      </c>
      <c r="B10" s="42">
        <v>1</v>
      </c>
      <c r="C10" s="6" t="s">
        <v>1</v>
      </c>
      <c r="E10" s="4" t="s">
        <v>5</v>
      </c>
      <c r="F10" s="42">
        <v>0</v>
      </c>
      <c r="G10" s="6" t="s">
        <v>1</v>
      </c>
      <c r="I10" t="s">
        <v>130</v>
      </c>
      <c r="J10" s="34">
        <f>+M261</f>
        <v>7744.398987484235</v>
      </c>
      <c r="K10" s="14" t="s">
        <v>129</v>
      </c>
      <c r="L10" t="s">
        <v>131</v>
      </c>
    </row>
    <row r="11" spans="1:11" ht="12.75">
      <c r="A11" s="4" t="s">
        <v>6</v>
      </c>
      <c r="B11" s="42">
        <v>92</v>
      </c>
      <c r="C11" s="6"/>
      <c r="E11" s="4" t="s">
        <v>6</v>
      </c>
      <c r="F11" s="42">
        <v>98</v>
      </c>
      <c r="G11" s="6"/>
      <c r="I11" t="s">
        <v>132</v>
      </c>
      <c r="J11">
        <f>+J10*2/3/(24*60*60)</f>
        <v>0.05975616502688453</v>
      </c>
      <c r="K11" s="14" t="s">
        <v>105</v>
      </c>
    </row>
    <row r="12" spans="1:11" ht="12.75">
      <c r="A12" s="4" t="s">
        <v>7</v>
      </c>
      <c r="B12" s="29">
        <f>+(1000/B11)-10</f>
        <v>0.8695652173913047</v>
      </c>
      <c r="C12" s="6"/>
      <c r="E12" s="4" t="s">
        <v>7</v>
      </c>
      <c r="F12" s="32">
        <f>+(1000/F11)-10</f>
        <v>0.204081632653061</v>
      </c>
      <c r="G12" s="6"/>
      <c r="I12" t="s">
        <v>133</v>
      </c>
      <c r="J12">
        <f>+J10/2</f>
        <v>3872.1994937421173</v>
      </c>
      <c r="K12" s="14" t="s">
        <v>79</v>
      </c>
    </row>
    <row r="13" spans="1:12" ht="13.5" thickBot="1">
      <c r="A13" s="7" t="s">
        <v>8</v>
      </c>
      <c r="B13" s="30">
        <f>+B12*0.2</f>
        <v>0.17391304347826095</v>
      </c>
      <c r="C13" s="9"/>
      <c r="E13" s="7" t="s">
        <v>8</v>
      </c>
      <c r="F13" s="33">
        <f>+F12*0.2</f>
        <v>0.04081632653061221</v>
      </c>
      <c r="G13" s="9"/>
      <c r="L13" s="27"/>
    </row>
    <row r="16" spans="1:12" ht="12.75">
      <c r="A16" s="10" t="s">
        <v>12</v>
      </c>
      <c r="B16" s="10" t="s">
        <v>15</v>
      </c>
      <c r="C16" s="10" t="s">
        <v>17</v>
      </c>
      <c r="D16" s="10" t="s">
        <v>20</v>
      </c>
      <c r="E16" s="10" t="s">
        <v>23</v>
      </c>
      <c r="F16" s="10" t="s">
        <v>25</v>
      </c>
      <c r="G16" s="10" t="s">
        <v>29</v>
      </c>
      <c r="H16" s="10" t="s">
        <v>30</v>
      </c>
      <c r="I16" s="10" t="s">
        <v>32</v>
      </c>
      <c r="J16" s="10" t="s">
        <v>33</v>
      </c>
      <c r="K16" s="15" t="s">
        <v>35</v>
      </c>
      <c r="L16" s="10" t="s">
        <v>39</v>
      </c>
    </row>
    <row r="17" spans="1:13" ht="12.75">
      <c r="A17" s="11" t="s">
        <v>13</v>
      </c>
      <c r="B17" s="11" t="s">
        <v>13</v>
      </c>
      <c r="C17" s="11" t="s">
        <v>18</v>
      </c>
      <c r="D17" s="11" t="s">
        <v>21</v>
      </c>
      <c r="E17" s="11" t="s">
        <v>24</v>
      </c>
      <c r="F17" s="46" t="s">
        <v>26</v>
      </c>
      <c r="G17" s="46"/>
      <c r="H17" s="46" t="s">
        <v>31</v>
      </c>
      <c r="I17" s="46"/>
      <c r="J17" s="11" t="s">
        <v>34</v>
      </c>
      <c r="K17" s="16" t="s">
        <v>36</v>
      </c>
      <c r="L17" s="11" t="s">
        <v>40</v>
      </c>
      <c r="M17" s="21" t="s">
        <v>34</v>
      </c>
    </row>
    <row r="18" spans="1:20" ht="12.75">
      <c r="A18" s="11" t="s">
        <v>14</v>
      </c>
      <c r="B18" s="11" t="s">
        <v>16</v>
      </c>
      <c r="C18" s="11" t="s">
        <v>19</v>
      </c>
      <c r="D18" s="11" t="s">
        <v>18</v>
      </c>
      <c r="E18" s="11" t="s">
        <v>18</v>
      </c>
      <c r="F18" s="11" t="s">
        <v>24</v>
      </c>
      <c r="G18" s="11" t="s">
        <v>28</v>
      </c>
      <c r="H18" s="11" t="s">
        <v>24</v>
      </c>
      <c r="I18" s="11" t="s">
        <v>28</v>
      </c>
      <c r="J18" s="11" t="s">
        <v>27</v>
      </c>
      <c r="K18" s="16" t="s">
        <v>37</v>
      </c>
      <c r="L18" s="11" t="s">
        <v>37</v>
      </c>
      <c r="M18" s="21" t="s">
        <v>27</v>
      </c>
      <c r="T18" s="13"/>
    </row>
    <row r="19" spans="1:20" ht="12.75">
      <c r="A19" s="11"/>
      <c r="B19" s="11"/>
      <c r="C19" s="11"/>
      <c r="D19" s="11" t="s">
        <v>22</v>
      </c>
      <c r="E19" s="11" t="s">
        <v>22</v>
      </c>
      <c r="F19" s="11" t="s">
        <v>27</v>
      </c>
      <c r="G19" s="11" t="s">
        <v>27</v>
      </c>
      <c r="H19" s="11" t="s">
        <v>27</v>
      </c>
      <c r="I19" s="11" t="s">
        <v>27</v>
      </c>
      <c r="J19" s="11" t="s">
        <v>22</v>
      </c>
      <c r="K19" s="16" t="s">
        <v>38</v>
      </c>
      <c r="L19" s="11" t="s">
        <v>38</v>
      </c>
      <c r="M19" s="21" t="s">
        <v>90</v>
      </c>
      <c r="S19" s="20"/>
      <c r="T19" s="13"/>
    </row>
    <row r="20" spans="1:12" ht="12.75">
      <c r="A20" s="11"/>
      <c r="B20" s="11"/>
      <c r="C20" s="11"/>
      <c r="D20" s="11"/>
      <c r="E20" s="11"/>
      <c r="F20" s="11" t="s">
        <v>22</v>
      </c>
      <c r="G20" s="11" t="s">
        <v>22</v>
      </c>
      <c r="H20" s="11" t="s">
        <v>22</v>
      </c>
      <c r="I20" s="11" t="s">
        <v>22</v>
      </c>
      <c r="J20" s="11"/>
      <c r="K20" s="16"/>
      <c r="L20" s="11"/>
    </row>
    <row r="21" spans="1:22" ht="12.75">
      <c r="A21">
        <v>0</v>
      </c>
      <c r="B21">
        <v>0</v>
      </c>
      <c r="D21" s="13">
        <f>+C21*$B$5</f>
        <v>0</v>
      </c>
      <c r="E21" s="13">
        <f>+D21</f>
        <v>0</v>
      </c>
      <c r="F21" s="13">
        <f>IF(E21&lt;$B$13,0,((E21-$B$13)^2)/(E21+0.8*$B$12))</f>
        <v>0</v>
      </c>
      <c r="G21" s="13">
        <f>+F21</f>
        <v>0</v>
      </c>
      <c r="H21" s="13">
        <f>+IF(E21&lt;$F$13,0,((E21-$F$13)^2)/(E21+0.8*$F$12))</f>
        <v>0</v>
      </c>
      <c r="I21" s="13">
        <f>+H21</f>
        <v>0</v>
      </c>
      <c r="J21" s="13">
        <f>+($B$10/$B$4)*G21+(($F$10/$B$4)*I21)</f>
        <v>0</v>
      </c>
      <c r="K21" s="14">
        <f>+(60.5*J21*$B$4)/$B$6</f>
        <v>0</v>
      </c>
      <c r="L21" s="13">
        <f aca="true" t="shared" si="0" ref="L21:L84">+L20+($B$8*((K20+K21)-(2*L20)))</f>
        <v>0</v>
      </c>
      <c r="M21" s="20">
        <f>+L21*B21*60</f>
        <v>0</v>
      </c>
      <c r="N21" s="45"/>
      <c r="T21" s="27"/>
      <c r="U21" s="27"/>
      <c r="V21" s="27"/>
    </row>
    <row r="22" spans="1:22" ht="12.75">
      <c r="A22">
        <f>+A21+1</f>
        <v>1</v>
      </c>
      <c r="B22">
        <f>+(A22)*$B$6</f>
        <v>6</v>
      </c>
      <c r="C22" s="31">
        <v>0.0022</v>
      </c>
      <c r="D22" s="13">
        <f>+C22*$B$5</f>
        <v>0.0066</v>
      </c>
      <c r="E22" s="13">
        <f>+D22+E21</f>
        <v>0.0066</v>
      </c>
      <c r="F22" s="13">
        <f>IF(E22&lt;$B$13,0,((E22-$B$13)^2)/(E22+0.8*$B$12))</f>
        <v>0</v>
      </c>
      <c r="G22" s="13">
        <f>+F22-F21</f>
        <v>0</v>
      </c>
      <c r="H22" s="13">
        <f aca="true" t="shared" si="1" ref="H22:H85">+IF(E22&lt;$F$13,0,((E22-$F$13)^2)/(E22+0.8*$F$12))</f>
        <v>0</v>
      </c>
      <c r="I22" s="13">
        <f>+H22-H21</f>
        <v>0</v>
      </c>
      <c r="J22" s="13">
        <f>+($B$10/$B$4)*G22+(($F$10/$B$4)*I22)</f>
        <v>0</v>
      </c>
      <c r="K22" s="14">
        <f>+(60.5*J22*$B$4)/$B$6</f>
        <v>0</v>
      </c>
      <c r="L22" s="13">
        <f t="shared" si="0"/>
        <v>0</v>
      </c>
      <c r="M22" s="20">
        <f>+L22*$B$6*60+M21</f>
        <v>0</v>
      </c>
      <c r="N22" s="23"/>
      <c r="T22" s="27"/>
      <c r="U22" s="27"/>
      <c r="V22" s="27"/>
    </row>
    <row r="23" spans="1:22" ht="12.75">
      <c r="A23">
        <f aca="true" t="shared" si="2" ref="A23:A86">+A22+1</f>
        <v>2</v>
      </c>
      <c r="B23">
        <f aca="true" t="shared" si="3" ref="B23:B86">+(A23)*$B$6</f>
        <v>12</v>
      </c>
      <c r="C23" s="31">
        <v>0.0021</v>
      </c>
      <c r="D23" s="13">
        <f aca="true" t="shared" si="4" ref="D23:D86">+C23*$B$5</f>
        <v>0.0063</v>
      </c>
      <c r="E23" s="13">
        <f aca="true" t="shared" si="5" ref="E23:E86">+D23+E22</f>
        <v>0.0129</v>
      </c>
      <c r="F23" s="13">
        <f aca="true" t="shared" si="6" ref="F23:F86">IF(E23&lt;$B$13,0,((E23-$B$13)^2)/(E23+0.8*$B$12))</f>
        <v>0</v>
      </c>
      <c r="G23" s="13">
        <f aca="true" t="shared" si="7" ref="G23:G86">+F23-F22</f>
        <v>0</v>
      </c>
      <c r="H23" s="13">
        <f t="shared" si="1"/>
        <v>0</v>
      </c>
      <c r="I23" s="13">
        <f aca="true" t="shared" si="8" ref="I23:I86">+H23-H22</f>
        <v>0</v>
      </c>
      <c r="J23" s="13">
        <f aca="true" t="shared" si="9" ref="J23:J86">+($B$10/$B$4)*G23+(($F$10/$B$4)*I23)</f>
        <v>0</v>
      </c>
      <c r="K23" s="14">
        <f aca="true" t="shared" si="10" ref="K23:K86">+(60.5*J23*$B$4)/$B$6</f>
        <v>0</v>
      </c>
      <c r="L23" s="13">
        <f>+L22+($B$8*((K22+K23)-(2*L22)))</f>
        <v>0</v>
      </c>
      <c r="M23" s="20">
        <f aca="true" t="shared" si="11" ref="M23:M86">+L23*$B$6*60+M22</f>
        <v>0</v>
      </c>
      <c r="N23" s="23"/>
      <c r="T23" s="27"/>
      <c r="U23" s="27"/>
      <c r="V23" s="27"/>
    </row>
    <row r="24" spans="1:22" ht="12.75">
      <c r="A24">
        <f t="shared" si="2"/>
        <v>3</v>
      </c>
      <c r="B24">
        <f t="shared" si="3"/>
        <v>18</v>
      </c>
      <c r="C24" s="31">
        <v>0.002</v>
      </c>
      <c r="D24" s="13">
        <f t="shared" si="4"/>
        <v>0.006</v>
      </c>
      <c r="E24" s="13">
        <f t="shared" si="5"/>
        <v>0.0189</v>
      </c>
      <c r="F24" s="13">
        <f t="shared" si="6"/>
        <v>0</v>
      </c>
      <c r="G24" s="13">
        <f t="shared" si="7"/>
        <v>0</v>
      </c>
      <c r="H24" s="13">
        <f t="shared" si="1"/>
        <v>0</v>
      </c>
      <c r="I24" s="13">
        <f t="shared" si="8"/>
        <v>0</v>
      </c>
      <c r="J24" s="13">
        <f t="shared" si="9"/>
        <v>0</v>
      </c>
      <c r="K24" s="14">
        <f t="shared" si="10"/>
        <v>0</v>
      </c>
      <c r="L24" s="13">
        <f t="shared" si="0"/>
        <v>0</v>
      </c>
      <c r="M24" s="20">
        <f t="shared" si="11"/>
        <v>0</v>
      </c>
      <c r="N24" s="23"/>
      <c r="T24" s="27"/>
      <c r="U24" s="27"/>
      <c r="V24" s="27"/>
    </row>
    <row r="25" spans="1:22" ht="12.75">
      <c r="A25">
        <f t="shared" si="2"/>
        <v>4</v>
      </c>
      <c r="B25">
        <f t="shared" si="3"/>
        <v>24</v>
      </c>
      <c r="C25" s="31">
        <v>0.0019000000000000006</v>
      </c>
      <c r="D25" s="13">
        <f t="shared" si="4"/>
        <v>0.005700000000000002</v>
      </c>
      <c r="E25" s="13">
        <f t="shared" si="5"/>
        <v>0.024600000000000004</v>
      </c>
      <c r="F25" s="13">
        <f t="shared" si="6"/>
        <v>0</v>
      </c>
      <c r="G25" s="13">
        <f t="shared" si="7"/>
        <v>0</v>
      </c>
      <c r="H25" s="13">
        <f t="shared" si="1"/>
        <v>0</v>
      </c>
      <c r="I25" s="13">
        <f t="shared" si="8"/>
        <v>0</v>
      </c>
      <c r="J25" s="13">
        <f t="shared" si="9"/>
        <v>0</v>
      </c>
      <c r="K25" s="14">
        <f t="shared" si="10"/>
        <v>0</v>
      </c>
      <c r="L25" s="13">
        <f t="shared" si="0"/>
        <v>0</v>
      </c>
      <c r="M25" s="20">
        <f t="shared" si="11"/>
        <v>0</v>
      </c>
      <c r="N25" s="23"/>
      <c r="T25" s="27"/>
      <c r="U25" s="27"/>
      <c r="V25" s="27"/>
    </row>
    <row r="26" spans="1:22" ht="12.75">
      <c r="A26">
        <f t="shared" si="2"/>
        <v>5</v>
      </c>
      <c r="B26">
        <f t="shared" si="3"/>
        <v>30</v>
      </c>
      <c r="C26" s="31">
        <v>0.0017999999999999995</v>
      </c>
      <c r="D26" s="13">
        <f t="shared" si="4"/>
        <v>0.0053999999999999986</v>
      </c>
      <c r="E26" s="13">
        <f t="shared" si="5"/>
        <v>0.030000000000000002</v>
      </c>
      <c r="F26" s="13">
        <f t="shared" si="6"/>
        <v>0</v>
      </c>
      <c r="G26" s="13">
        <f t="shared" si="7"/>
        <v>0</v>
      </c>
      <c r="H26" s="13">
        <f t="shared" si="1"/>
        <v>0</v>
      </c>
      <c r="I26" s="13">
        <f t="shared" si="8"/>
        <v>0</v>
      </c>
      <c r="J26" s="13">
        <f t="shared" si="9"/>
        <v>0</v>
      </c>
      <c r="K26" s="14">
        <f t="shared" si="10"/>
        <v>0</v>
      </c>
      <c r="L26" s="13">
        <f t="shared" si="0"/>
        <v>0</v>
      </c>
      <c r="M26" s="20">
        <f t="shared" si="11"/>
        <v>0</v>
      </c>
      <c r="N26" s="23"/>
      <c r="T26" s="27"/>
      <c r="U26" s="27"/>
      <c r="V26" s="27"/>
    </row>
    <row r="27" spans="1:22" ht="12.75">
      <c r="A27">
        <f t="shared" si="2"/>
        <v>6</v>
      </c>
      <c r="B27">
        <f t="shared" si="3"/>
        <v>36</v>
      </c>
      <c r="C27" s="31">
        <v>0.0017999999999999995</v>
      </c>
      <c r="D27" s="13">
        <f t="shared" si="4"/>
        <v>0.0053999999999999986</v>
      </c>
      <c r="E27" s="13">
        <f t="shared" si="5"/>
        <v>0.0354</v>
      </c>
      <c r="F27" s="13">
        <f t="shared" si="6"/>
        <v>0</v>
      </c>
      <c r="G27" s="13">
        <f t="shared" si="7"/>
        <v>0</v>
      </c>
      <c r="H27" s="13">
        <f t="shared" si="1"/>
        <v>0</v>
      </c>
      <c r="I27" s="13">
        <f t="shared" si="8"/>
        <v>0</v>
      </c>
      <c r="J27" s="13">
        <f t="shared" si="9"/>
        <v>0</v>
      </c>
      <c r="K27" s="14">
        <f t="shared" si="10"/>
        <v>0</v>
      </c>
      <c r="L27" s="13">
        <f t="shared" si="0"/>
        <v>0</v>
      </c>
      <c r="M27" s="20">
        <f t="shared" si="11"/>
        <v>0</v>
      </c>
      <c r="N27" s="23"/>
      <c r="T27" s="27"/>
      <c r="U27" s="27"/>
      <c r="V27" s="27"/>
    </row>
    <row r="28" spans="1:22" ht="12.75">
      <c r="A28">
        <f t="shared" si="2"/>
        <v>7</v>
      </c>
      <c r="B28">
        <f t="shared" si="3"/>
        <v>42</v>
      </c>
      <c r="C28" s="31">
        <v>0.0019000000000000006</v>
      </c>
      <c r="D28" s="13">
        <f t="shared" si="4"/>
        <v>0.005700000000000002</v>
      </c>
      <c r="E28" s="13">
        <f t="shared" si="5"/>
        <v>0.041100000000000005</v>
      </c>
      <c r="F28" s="13">
        <f t="shared" si="6"/>
        <v>0</v>
      </c>
      <c r="G28" s="13">
        <f t="shared" si="7"/>
        <v>0</v>
      </c>
      <c r="H28" s="13">
        <f t="shared" si="1"/>
        <v>3.93758797720267E-07</v>
      </c>
      <c r="I28" s="13">
        <f t="shared" si="8"/>
        <v>3.93758797720267E-07</v>
      </c>
      <c r="J28" s="13">
        <f t="shared" si="9"/>
        <v>0</v>
      </c>
      <c r="K28" s="14">
        <f t="shared" si="10"/>
        <v>0</v>
      </c>
      <c r="L28" s="13">
        <f t="shared" si="0"/>
        <v>0</v>
      </c>
      <c r="M28" s="20">
        <f t="shared" si="11"/>
        <v>0</v>
      </c>
      <c r="N28" s="23"/>
      <c r="T28" s="27"/>
      <c r="U28" s="27"/>
      <c r="V28" s="27"/>
    </row>
    <row r="29" spans="1:22" ht="12.75">
      <c r="A29">
        <f t="shared" si="2"/>
        <v>8</v>
      </c>
      <c r="B29">
        <f t="shared" si="3"/>
        <v>48</v>
      </c>
      <c r="C29" s="31">
        <v>0.0019999999999999983</v>
      </c>
      <c r="D29" s="13">
        <f t="shared" si="4"/>
        <v>0.005999999999999995</v>
      </c>
      <c r="E29" s="13">
        <f t="shared" si="5"/>
        <v>0.0471</v>
      </c>
      <c r="F29" s="13">
        <f t="shared" si="6"/>
        <v>0</v>
      </c>
      <c r="G29" s="13">
        <f t="shared" si="7"/>
        <v>0</v>
      </c>
      <c r="H29" s="13">
        <f t="shared" si="1"/>
        <v>0.00018769517178324552</v>
      </c>
      <c r="I29" s="13">
        <f t="shared" si="8"/>
        <v>0.00018730141298552524</v>
      </c>
      <c r="J29" s="13">
        <f t="shared" si="9"/>
        <v>0</v>
      </c>
      <c r="K29" s="14">
        <f t="shared" si="10"/>
        <v>0</v>
      </c>
      <c r="L29" s="13">
        <f t="shared" si="0"/>
        <v>0</v>
      </c>
      <c r="M29" s="20">
        <f t="shared" si="11"/>
        <v>0</v>
      </c>
      <c r="N29" s="23"/>
      <c r="T29" s="27"/>
      <c r="U29" s="27"/>
      <c r="V29" s="27"/>
    </row>
    <row r="30" spans="1:22" ht="12.75">
      <c r="A30">
        <f t="shared" si="2"/>
        <v>9</v>
      </c>
      <c r="B30">
        <f t="shared" si="3"/>
        <v>54</v>
      </c>
      <c r="C30" s="31">
        <v>0.002100000000000001</v>
      </c>
      <c r="D30" s="13">
        <f t="shared" si="4"/>
        <v>0.0063000000000000035</v>
      </c>
      <c r="E30" s="13">
        <f t="shared" si="5"/>
        <v>0.0534</v>
      </c>
      <c r="F30" s="13">
        <f t="shared" si="6"/>
        <v>0</v>
      </c>
      <c r="G30" s="13">
        <f t="shared" si="7"/>
        <v>0</v>
      </c>
      <c r="H30" s="13">
        <f t="shared" si="1"/>
        <v>0.0007308453799921392</v>
      </c>
      <c r="I30" s="13">
        <f t="shared" si="8"/>
        <v>0.0005431502082088938</v>
      </c>
      <c r="J30" s="13">
        <f t="shared" si="9"/>
        <v>0</v>
      </c>
      <c r="K30" s="14">
        <f t="shared" si="10"/>
        <v>0</v>
      </c>
      <c r="L30" s="13">
        <f t="shared" si="0"/>
        <v>0</v>
      </c>
      <c r="M30" s="20">
        <f t="shared" si="11"/>
        <v>0</v>
      </c>
      <c r="N30" s="23"/>
      <c r="T30" s="27"/>
      <c r="U30" s="27"/>
      <c r="V30" s="27"/>
    </row>
    <row r="31" spans="1:22" ht="12.75">
      <c r="A31">
        <f t="shared" si="2"/>
        <v>10</v>
      </c>
      <c r="B31">
        <f t="shared" si="3"/>
        <v>60</v>
      </c>
      <c r="C31" s="31">
        <v>0.0022000000000000006</v>
      </c>
      <c r="D31" s="13">
        <f t="shared" si="4"/>
        <v>0.006600000000000002</v>
      </c>
      <c r="E31" s="13">
        <f t="shared" si="5"/>
        <v>0.060000000000000005</v>
      </c>
      <c r="F31" s="13">
        <f t="shared" si="6"/>
        <v>0</v>
      </c>
      <c r="G31" s="13">
        <f t="shared" si="7"/>
        <v>0</v>
      </c>
      <c r="H31" s="13">
        <f t="shared" si="1"/>
        <v>0.0016483229489236363</v>
      </c>
      <c r="I31" s="13">
        <f t="shared" si="8"/>
        <v>0.0009174775689314971</v>
      </c>
      <c r="J31" s="13">
        <f t="shared" si="9"/>
        <v>0</v>
      </c>
      <c r="K31" s="14">
        <f t="shared" si="10"/>
        <v>0</v>
      </c>
      <c r="L31" s="13">
        <f t="shared" si="0"/>
        <v>0</v>
      </c>
      <c r="M31" s="20">
        <f>+L31*$B$6*60+M30</f>
        <v>0</v>
      </c>
      <c r="N31" s="23"/>
      <c r="T31" s="27"/>
      <c r="U31" s="27"/>
      <c r="V31" s="27"/>
    </row>
    <row r="32" spans="1:22" ht="12.75">
      <c r="A32">
        <f t="shared" si="2"/>
        <v>11</v>
      </c>
      <c r="B32">
        <f t="shared" si="3"/>
        <v>66</v>
      </c>
      <c r="C32" s="31">
        <v>0.0028000000000000004</v>
      </c>
      <c r="D32" s="13">
        <f t="shared" si="4"/>
        <v>0.008400000000000001</v>
      </c>
      <c r="E32" s="13">
        <f t="shared" si="5"/>
        <v>0.0684</v>
      </c>
      <c r="F32" s="13">
        <f t="shared" si="6"/>
        <v>0</v>
      </c>
      <c r="G32" s="13">
        <f t="shared" si="7"/>
        <v>0</v>
      </c>
      <c r="H32" s="13">
        <f t="shared" si="1"/>
        <v>0.0032843029230438547</v>
      </c>
      <c r="I32" s="13">
        <f t="shared" si="8"/>
        <v>0.0016359799741202184</v>
      </c>
      <c r="J32" s="13">
        <f t="shared" si="9"/>
        <v>0</v>
      </c>
      <c r="K32" s="14">
        <f t="shared" si="10"/>
        <v>0</v>
      </c>
      <c r="L32" s="13">
        <f t="shared" si="0"/>
        <v>0</v>
      </c>
      <c r="M32" s="20">
        <f t="shared" si="11"/>
        <v>0</v>
      </c>
      <c r="N32" s="23"/>
      <c r="T32" s="27"/>
      <c r="U32" s="27"/>
      <c r="V32" s="27"/>
    </row>
    <row r="33" spans="1:22" ht="12.75">
      <c r="A33">
        <f t="shared" si="2"/>
        <v>12</v>
      </c>
      <c r="B33">
        <f t="shared" si="3"/>
        <v>72</v>
      </c>
      <c r="C33" s="31">
        <v>0.0029</v>
      </c>
      <c r="D33" s="13">
        <f t="shared" si="4"/>
        <v>0.0087</v>
      </c>
      <c r="E33" s="13">
        <f t="shared" si="5"/>
        <v>0.0771</v>
      </c>
      <c r="F33" s="13">
        <f t="shared" si="6"/>
        <v>0</v>
      </c>
      <c r="G33" s="13">
        <f t="shared" si="7"/>
        <v>0</v>
      </c>
      <c r="H33" s="13">
        <f t="shared" si="1"/>
        <v>0.005477100591890292</v>
      </c>
      <c r="I33" s="13">
        <f t="shared" si="8"/>
        <v>0.0021927976688464377</v>
      </c>
      <c r="J33" s="13">
        <f t="shared" si="9"/>
        <v>0</v>
      </c>
      <c r="K33" s="14">
        <f t="shared" si="10"/>
        <v>0</v>
      </c>
      <c r="L33" s="13">
        <f t="shared" si="0"/>
        <v>0</v>
      </c>
      <c r="M33" s="20">
        <f t="shared" si="11"/>
        <v>0</v>
      </c>
      <c r="N33" s="23"/>
      <c r="T33" s="27"/>
      <c r="U33" s="27"/>
      <c r="V33" s="27"/>
    </row>
    <row r="34" spans="1:22" ht="12.75">
      <c r="A34">
        <f t="shared" si="2"/>
        <v>13</v>
      </c>
      <c r="B34">
        <f t="shared" si="3"/>
        <v>78</v>
      </c>
      <c r="C34" s="31">
        <v>0.002999999999999999</v>
      </c>
      <c r="D34" s="13">
        <f t="shared" si="4"/>
        <v>0.008999999999999998</v>
      </c>
      <c r="E34" s="13">
        <f t="shared" si="5"/>
        <v>0.0861</v>
      </c>
      <c r="F34" s="13">
        <f t="shared" si="6"/>
        <v>0</v>
      </c>
      <c r="G34" s="13">
        <f t="shared" si="7"/>
        <v>0</v>
      </c>
      <c r="H34" s="13">
        <f t="shared" si="1"/>
        <v>0.00822332149876214</v>
      </c>
      <c r="I34" s="13">
        <f t="shared" si="8"/>
        <v>0.0027462209068718473</v>
      </c>
      <c r="J34" s="13">
        <f t="shared" si="9"/>
        <v>0</v>
      </c>
      <c r="K34" s="14">
        <f t="shared" si="10"/>
        <v>0</v>
      </c>
      <c r="L34" s="13">
        <f t="shared" si="0"/>
        <v>0</v>
      </c>
      <c r="M34" s="20">
        <f t="shared" si="11"/>
        <v>0</v>
      </c>
      <c r="N34" s="23"/>
      <c r="T34" s="27"/>
      <c r="U34" s="27"/>
      <c r="V34" s="27"/>
    </row>
    <row r="35" spans="1:22" ht="12.75">
      <c r="A35">
        <f t="shared" si="2"/>
        <v>14</v>
      </c>
      <c r="B35">
        <f t="shared" si="3"/>
        <v>84</v>
      </c>
      <c r="C35" s="31">
        <v>0.003100000000000002</v>
      </c>
      <c r="D35" s="13">
        <f t="shared" si="4"/>
        <v>0.009300000000000006</v>
      </c>
      <c r="E35" s="13">
        <f t="shared" si="5"/>
        <v>0.0954</v>
      </c>
      <c r="F35" s="13">
        <f t="shared" si="6"/>
        <v>0</v>
      </c>
      <c r="G35" s="13">
        <f t="shared" si="7"/>
        <v>0</v>
      </c>
      <c r="H35" s="13">
        <f t="shared" si="1"/>
        <v>0.011518272218549286</v>
      </c>
      <c r="I35" s="13">
        <f t="shared" si="8"/>
        <v>0.003294950719787146</v>
      </c>
      <c r="J35" s="13">
        <f t="shared" si="9"/>
        <v>0</v>
      </c>
      <c r="K35" s="14">
        <f t="shared" si="10"/>
        <v>0</v>
      </c>
      <c r="L35" s="13">
        <f t="shared" si="0"/>
        <v>0</v>
      </c>
      <c r="M35" s="20">
        <f t="shared" si="11"/>
        <v>0</v>
      </c>
      <c r="N35" s="23"/>
      <c r="T35" s="27"/>
      <c r="U35" s="27"/>
      <c r="V35" s="27"/>
    </row>
    <row r="36" spans="1:22" ht="12.75">
      <c r="A36">
        <f t="shared" si="2"/>
        <v>15</v>
      </c>
      <c r="B36">
        <f t="shared" si="3"/>
        <v>90</v>
      </c>
      <c r="C36" s="31">
        <v>0.0032000000000000015</v>
      </c>
      <c r="D36" s="13">
        <f t="shared" si="4"/>
        <v>0.009600000000000004</v>
      </c>
      <c r="E36" s="13">
        <f t="shared" si="5"/>
        <v>0.10500000000000001</v>
      </c>
      <c r="F36" s="13">
        <f t="shared" si="6"/>
        <v>0</v>
      </c>
      <c r="G36" s="13">
        <f t="shared" si="7"/>
        <v>0</v>
      </c>
      <c r="H36" s="13">
        <f t="shared" si="1"/>
        <v>0.015356230738777097</v>
      </c>
      <c r="I36" s="13">
        <f t="shared" si="8"/>
        <v>0.003837958520227811</v>
      </c>
      <c r="J36" s="13">
        <f t="shared" si="9"/>
        <v>0</v>
      </c>
      <c r="K36" s="14">
        <f t="shared" si="10"/>
        <v>0</v>
      </c>
      <c r="L36" s="13">
        <f t="shared" si="0"/>
        <v>0</v>
      </c>
      <c r="M36" s="20">
        <f t="shared" si="11"/>
        <v>0</v>
      </c>
      <c r="N36" s="23"/>
      <c r="T36" s="27"/>
      <c r="U36" s="27"/>
      <c r="V36" s="27"/>
    </row>
    <row r="37" spans="1:22" ht="12.75">
      <c r="A37">
        <f t="shared" si="2"/>
        <v>16</v>
      </c>
      <c r="B37">
        <f t="shared" si="3"/>
        <v>96</v>
      </c>
      <c r="C37" s="31">
        <v>0.0029999999999999957</v>
      </c>
      <c r="D37" s="13">
        <f t="shared" si="4"/>
        <v>0.008999999999999987</v>
      </c>
      <c r="E37" s="13">
        <f t="shared" si="5"/>
        <v>0.11399999999999999</v>
      </c>
      <c r="F37" s="13">
        <f t="shared" si="6"/>
        <v>0</v>
      </c>
      <c r="G37" s="13">
        <f t="shared" si="7"/>
        <v>0</v>
      </c>
      <c r="H37" s="13">
        <f t="shared" si="1"/>
        <v>0.01931669756081443</v>
      </c>
      <c r="I37" s="13">
        <f t="shared" si="8"/>
        <v>0.003960466822037333</v>
      </c>
      <c r="J37" s="13">
        <f t="shared" si="9"/>
        <v>0</v>
      </c>
      <c r="K37" s="14">
        <f t="shared" si="10"/>
        <v>0</v>
      </c>
      <c r="L37" s="13">
        <f t="shared" si="0"/>
        <v>0</v>
      </c>
      <c r="M37" s="20">
        <f t="shared" si="11"/>
        <v>0</v>
      </c>
      <c r="N37" s="23"/>
      <c r="T37" s="27"/>
      <c r="U37" s="27"/>
      <c r="V37" s="27"/>
    </row>
    <row r="38" spans="1:22" ht="12.75">
      <c r="A38">
        <f t="shared" si="2"/>
        <v>17</v>
      </c>
      <c r="B38">
        <f t="shared" si="3"/>
        <v>102</v>
      </c>
      <c r="C38" s="31">
        <v>0.0030000000000000027</v>
      </c>
      <c r="D38" s="13">
        <f t="shared" si="4"/>
        <v>0.009000000000000008</v>
      </c>
      <c r="E38" s="13">
        <f t="shared" si="5"/>
        <v>0.123</v>
      </c>
      <c r="F38" s="13">
        <f t="shared" si="6"/>
        <v>0</v>
      </c>
      <c r="G38" s="13">
        <f t="shared" si="7"/>
        <v>0</v>
      </c>
      <c r="H38" s="13">
        <f t="shared" si="1"/>
        <v>0.023594043848379907</v>
      </c>
      <c r="I38" s="13">
        <f t="shared" si="8"/>
        <v>0.004277346287565476</v>
      </c>
      <c r="J38" s="13">
        <f t="shared" si="9"/>
        <v>0</v>
      </c>
      <c r="K38" s="14">
        <f t="shared" si="10"/>
        <v>0</v>
      </c>
      <c r="L38" s="13">
        <f t="shared" si="0"/>
        <v>0</v>
      </c>
      <c r="M38" s="20">
        <f t="shared" si="11"/>
        <v>0</v>
      </c>
      <c r="N38" s="23"/>
      <c r="T38" s="27"/>
      <c r="U38" s="27"/>
      <c r="V38" s="27"/>
    </row>
    <row r="39" spans="1:22" ht="12.75">
      <c r="A39">
        <f t="shared" si="2"/>
        <v>18</v>
      </c>
      <c r="B39">
        <f t="shared" si="3"/>
        <v>108</v>
      </c>
      <c r="C39" s="31">
        <v>0.0029</v>
      </c>
      <c r="D39" s="13">
        <f t="shared" si="4"/>
        <v>0.0087</v>
      </c>
      <c r="E39" s="13">
        <f t="shared" si="5"/>
        <v>0.13169999999999998</v>
      </c>
      <c r="F39" s="13">
        <f t="shared" si="6"/>
        <v>0</v>
      </c>
      <c r="G39" s="13">
        <f t="shared" si="7"/>
        <v>0</v>
      </c>
      <c r="H39" s="13">
        <f t="shared" si="1"/>
        <v>0.02800275805948987</v>
      </c>
      <c r="I39" s="13">
        <f t="shared" si="8"/>
        <v>0.004408714211109964</v>
      </c>
      <c r="J39" s="13">
        <f t="shared" si="9"/>
        <v>0</v>
      </c>
      <c r="K39" s="14">
        <f t="shared" si="10"/>
        <v>0</v>
      </c>
      <c r="L39" s="13">
        <f t="shared" si="0"/>
        <v>0</v>
      </c>
      <c r="M39" s="20">
        <f t="shared" si="11"/>
        <v>0</v>
      </c>
      <c r="N39" s="23"/>
      <c r="T39" s="27"/>
      <c r="U39" s="27"/>
      <c r="V39" s="27"/>
    </row>
    <row r="40" spans="1:22" ht="12.75">
      <c r="A40">
        <f t="shared" si="2"/>
        <v>19</v>
      </c>
      <c r="B40">
        <f t="shared" si="3"/>
        <v>114</v>
      </c>
      <c r="C40" s="31">
        <v>0.0030999999999999986</v>
      </c>
      <c r="D40" s="13">
        <f t="shared" si="4"/>
        <v>0.009299999999999996</v>
      </c>
      <c r="E40" s="13">
        <f t="shared" si="5"/>
        <v>0.141</v>
      </c>
      <c r="F40" s="13">
        <f t="shared" si="6"/>
        <v>0</v>
      </c>
      <c r="G40" s="13">
        <f t="shared" si="7"/>
        <v>0</v>
      </c>
      <c r="H40" s="13">
        <f t="shared" si="1"/>
        <v>0.03298689738152961</v>
      </c>
      <c r="I40" s="13">
        <f t="shared" si="8"/>
        <v>0.004984139322039737</v>
      </c>
      <c r="J40" s="13">
        <f t="shared" si="9"/>
        <v>0</v>
      </c>
      <c r="K40" s="14">
        <f t="shared" si="10"/>
        <v>0</v>
      </c>
      <c r="L40" s="13">
        <f t="shared" si="0"/>
        <v>0</v>
      </c>
      <c r="M40" s="20">
        <f t="shared" si="11"/>
        <v>0</v>
      </c>
      <c r="N40" s="23"/>
      <c r="T40" s="27"/>
      <c r="U40" s="27"/>
      <c r="V40" s="27"/>
    </row>
    <row r="41" spans="1:22" ht="12.75">
      <c r="A41">
        <f t="shared" si="2"/>
        <v>20</v>
      </c>
      <c r="B41">
        <f t="shared" si="3"/>
        <v>120</v>
      </c>
      <c r="C41" s="31">
        <v>0.0030000000000000027</v>
      </c>
      <c r="D41" s="13">
        <f t="shared" si="4"/>
        <v>0.009000000000000008</v>
      </c>
      <c r="E41" s="13">
        <f t="shared" si="5"/>
        <v>0.15</v>
      </c>
      <c r="F41" s="13">
        <f t="shared" si="6"/>
        <v>0</v>
      </c>
      <c r="G41" s="13">
        <f t="shared" si="7"/>
        <v>0</v>
      </c>
      <c r="H41" s="13">
        <f t="shared" si="1"/>
        <v>0.038054244499102614</v>
      </c>
      <c r="I41" s="13">
        <f t="shared" si="8"/>
        <v>0.005067347117573007</v>
      </c>
      <c r="J41" s="13">
        <f t="shared" si="9"/>
        <v>0</v>
      </c>
      <c r="K41" s="14">
        <f t="shared" si="10"/>
        <v>0</v>
      </c>
      <c r="L41" s="13">
        <f t="shared" si="0"/>
        <v>0</v>
      </c>
      <c r="M41" s="20">
        <f t="shared" si="11"/>
        <v>0</v>
      </c>
      <c r="N41" s="23"/>
      <c r="T41" s="27"/>
      <c r="U41" s="27"/>
      <c r="V41" s="27"/>
    </row>
    <row r="42" spans="1:22" ht="12.75">
      <c r="A42">
        <f t="shared" si="2"/>
        <v>21</v>
      </c>
      <c r="B42">
        <f t="shared" si="3"/>
        <v>126</v>
      </c>
      <c r="C42" s="31">
        <v>0.0030999999999999986</v>
      </c>
      <c r="D42" s="13">
        <f t="shared" si="4"/>
        <v>0.009299999999999996</v>
      </c>
      <c r="E42" s="13">
        <f t="shared" si="5"/>
        <v>0.1593</v>
      </c>
      <c r="F42" s="13">
        <f t="shared" si="6"/>
        <v>0</v>
      </c>
      <c r="G42" s="13">
        <f t="shared" si="7"/>
        <v>0</v>
      </c>
      <c r="H42" s="13">
        <f t="shared" si="1"/>
        <v>0.043521050194627584</v>
      </c>
      <c r="I42" s="13">
        <f t="shared" si="8"/>
        <v>0.005466805695524969</v>
      </c>
      <c r="J42" s="13">
        <f t="shared" si="9"/>
        <v>0</v>
      </c>
      <c r="K42" s="14">
        <f t="shared" si="10"/>
        <v>0</v>
      </c>
      <c r="L42" s="13">
        <f t="shared" si="0"/>
        <v>0</v>
      </c>
      <c r="M42" s="20">
        <f t="shared" si="11"/>
        <v>0</v>
      </c>
      <c r="N42" s="23"/>
      <c r="T42" s="27"/>
      <c r="U42" s="27"/>
      <c r="V42" s="27"/>
    </row>
    <row r="43" spans="1:22" ht="12.75">
      <c r="A43">
        <f t="shared" si="2"/>
        <v>22</v>
      </c>
      <c r="B43">
        <f t="shared" si="3"/>
        <v>132</v>
      </c>
      <c r="C43" s="31">
        <v>0.0032000000000000015</v>
      </c>
      <c r="D43" s="13">
        <f t="shared" si="4"/>
        <v>0.009600000000000004</v>
      </c>
      <c r="E43" s="13">
        <f t="shared" si="5"/>
        <v>0.1689</v>
      </c>
      <c r="F43" s="13">
        <f t="shared" si="6"/>
        <v>0</v>
      </c>
      <c r="G43" s="13">
        <f t="shared" si="7"/>
        <v>0</v>
      </c>
      <c r="H43" s="13">
        <f t="shared" si="1"/>
        <v>0.04938934653026372</v>
      </c>
      <c r="I43" s="13">
        <f t="shared" si="8"/>
        <v>0.005868296335636139</v>
      </c>
      <c r="J43" s="13">
        <f t="shared" si="9"/>
        <v>0</v>
      </c>
      <c r="K43" s="14">
        <f t="shared" si="10"/>
        <v>0</v>
      </c>
      <c r="L43" s="13">
        <f t="shared" si="0"/>
        <v>0</v>
      </c>
      <c r="M43" s="20">
        <f t="shared" si="11"/>
        <v>0</v>
      </c>
      <c r="N43" s="23"/>
      <c r="T43" s="27"/>
      <c r="U43" s="27"/>
      <c r="V43" s="27"/>
    </row>
    <row r="44" spans="1:22" ht="12.75">
      <c r="A44">
        <f t="shared" si="2"/>
        <v>23</v>
      </c>
      <c r="B44">
        <f t="shared" si="3"/>
        <v>138</v>
      </c>
      <c r="C44" s="31">
        <v>0.0031999999999999945</v>
      </c>
      <c r="D44" s="13">
        <f t="shared" si="4"/>
        <v>0.009599999999999984</v>
      </c>
      <c r="E44" s="13">
        <f t="shared" si="5"/>
        <v>0.1785</v>
      </c>
      <c r="F44" s="13">
        <f t="shared" si="6"/>
        <v>2.4069230461488637E-05</v>
      </c>
      <c r="G44" s="13">
        <f t="shared" si="7"/>
        <v>2.4069230461488637E-05</v>
      </c>
      <c r="H44" s="13">
        <f t="shared" si="1"/>
        <v>0.05546728588428778</v>
      </c>
      <c r="I44" s="13">
        <f t="shared" si="8"/>
        <v>0.0060779393540240575</v>
      </c>
      <c r="J44" s="13">
        <f t="shared" si="9"/>
        <v>2.4069230461488637E-05</v>
      </c>
      <c r="K44" s="14">
        <f t="shared" si="10"/>
        <v>0.00024269807382001042</v>
      </c>
      <c r="L44" s="13">
        <f t="shared" si="0"/>
        <v>2.2063461256364584E-05</v>
      </c>
      <c r="M44" s="20">
        <f t="shared" si="11"/>
        <v>0.00794284605229125</v>
      </c>
      <c r="N44" s="23"/>
      <c r="T44" s="27"/>
      <c r="U44" s="27"/>
      <c r="V44" s="27"/>
    </row>
    <row r="45" spans="1:22" ht="12.75">
      <c r="A45">
        <f t="shared" si="2"/>
        <v>24</v>
      </c>
      <c r="B45">
        <f t="shared" si="3"/>
        <v>144</v>
      </c>
      <c r="C45" s="31">
        <v>0.0032999999999999974</v>
      </c>
      <c r="D45" s="13">
        <f t="shared" si="4"/>
        <v>0.009899999999999992</v>
      </c>
      <c r="E45" s="13">
        <f t="shared" si="5"/>
        <v>0.18839999999999998</v>
      </c>
      <c r="F45" s="13">
        <f t="shared" si="6"/>
        <v>0.00023739765079000913</v>
      </c>
      <c r="G45" s="13">
        <f t="shared" si="7"/>
        <v>0.00021332842032852049</v>
      </c>
      <c r="H45" s="13">
        <f t="shared" si="1"/>
        <v>0.06193656381654781</v>
      </c>
      <c r="I45" s="13">
        <f t="shared" si="8"/>
        <v>0.0064692779322600286</v>
      </c>
      <c r="J45" s="13">
        <f t="shared" si="9"/>
        <v>0.00021332842032852049</v>
      </c>
      <c r="K45" s="14">
        <f t="shared" si="10"/>
        <v>0.0021510615716459148</v>
      </c>
      <c r="L45" s="13">
        <f t="shared" si="0"/>
        <v>0.0002356664360702915</v>
      </c>
      <c r="M45" s="20">
        <f t="shared" si="11"/>
        <v>0.09278276303759618</v>
      </c>
      <c r="N45" s="23"/>
      <c r="T45" s="27"/>
      <c r="U45" s="27"/>
      <c r="V45" s="27"/>
    </row>
    <row r="46" spans="1:22" ht="12.75">
      <c r="A46">
        <f t="shared" si="2"/>
        <v>25</v>
      </c>
      <c r="B46">
        <f t="shared" si="3"/>
        <v>150</v>
      </c>
      <c r="C46" s="31">
        <v>0.0032000000000000084</v>
      </c>
      <c r="D46" s="13">
        <f t="shared" si="4"/>
        <v>0.009600000000000025</v>
      </c>
      <c r="E46" s="13">
        <f t="shared" si="5"/>
        <v>0.198</v>
      </c>
      <c r="F46" s="13">
        <f t="shared" si="6"/>
        <v>0.0006492251587546656</v>
      </c>
      <c r="G46" s="13">
        <f t="shared" si="7"/>
        <v>0.0004118275079646565</v>
      </c>
      <c r="H46" s="13">
        <f t="shared" si="1"/>
        <v>0.0683893714304161</v>
      </c>
      <c r="I46" s="13">
        <f t="shared" si="8"/>
        <v>0.0064528076138682874</v>
      </c>
      <c r="J46" s="13">
        <f t="shared" si="9"/>
        <v>0.0004118275079646565</v>
      </c>
      <c r="K46" s="14">
        <f t="shared" si="10"/>
        <v>0.0041525940386436195</v>
      </c>
      <c r="L46" s="13">
        <f t="shared" si="0"/>
        <v>0.0007658775940838325</v>
      </c>
      <c r="M46" s="20">
        <f t="shared" si="11"/>
        <v>0.36849869690777587</v>
      </c>
      <c r="N46" s="23"/>
      <c r="T46" s="27"/>
      <c r="U46" s="27"/>
      <c r="V46" s="27"/>
    </row>
    <row r="47" spans="1:22" ht="12.75">
      <c r="A47">
        <f t="shared" si="2"/>
        <v>26</v>
      </c>
      <c r="B47">
        <f t="shared" si="3"/>
        <v>156</v>
      </c>
      <c r="C47" s="31">
        <v>0.0031999999999999945</v>
      </c>
      <c r="D47" s="13">
        <f t="shared" si="4"/>
        <v>0.009599999999999984</v>
      </c>
      <c r="E47" s="13">
        <f t="shared" si="5"/>
        <v>0.2076</v>
      </c>
      <c r="F47" s="13">
        <f t="shared" si="6"/>
        <v>0.0012563612604233666</v>
      </c>
      <c r="G47" s="13">
        <f t="shared" si="7"/>
        <v>0.000607136101668701</v>
      </c>
      <c r="H47" s="13">
        <f t="shared" si="1"/>
        <v>0.07500511176626234</v>
      </c>
      <c r="I47" s="13">
        <f t="shared" si="8"/>
        <v>0.0066157403358462485</v>
      </c>
      <c r="J47" s="13">
        <f t="shared" si="9"/>
        <v>0.000607136101668701</v>
      </c>
      <c r="K47" s="14">
        <f t="shared" si="10"/>
        <v>0.006121955691826068</v>
      </c>
      <c r="L47" s="13">
        <f t="shared" si="0"/>
        <v>0.0015606770979294709</v>
      </c>
      <c r="M47" s="20">
        <f t="shared" si="11"/>
        <v>0.9303424521623853</v>
      </c>
      <c r="N47" s="23"/>
      <c r="T47" s="27"/>
      <c r="U47" s="27"/>
      <c r="V47" s="27"/>
    </row>
    <row r="48" spans="1:22" ht="12.75">
      <c r="A48">
        <f t="shared" si="2"/>
        <v>27</v>
      </c>
      <c r="B48">
        <f t="shared" si="3"/>
        <v>162</v>
      </c>
      <c r="C48" s="31">
        <v>0.0032000000000000084</v>
      </c>
      <c r="D48" s="13">
        <f t="shared" si="4"/>
        <v>0.009600000000000025</v>
      </c>
      <c r="E48" s="13">
        <f t="shared" si="5"/>
        <v>0.21720000000000003</v>
      </c>
      <c r="F48" s="13">
        <f t="shared" si="6"/>
        <v>0.002052644073665119</v>
      </c>
      <c r="G48" s="13">
        <f t="shared" si="7"/>
        <v>0.0007962828132417523</v>
      </c>
      <c r="H48" s="13">
        <f t="shared" si="1"/>
        <v>0.08177145134106605</v>
      </c>
      <c r="I48" s="13">
        <f t="shared" si="8"/>
        <v>0.006766339574803701</v>
      </c>
      <c r="J48" s="13">
        <f t="shared" si="9"/>
        <v>0.0007962828132417523</v>
      </c>
      <c r="K48" s="14">
        <f t="shared" si="10"/>
        <v>0.008029185033521001</v>
      </c>
      <c r="L48" s="13">
        <f t="shared" si="0"/>
        <v>0.0025633849642465734</v>
      </c>
      <c r="M48" s="20">
        <f t="shared" si="11"/>
        <v>1.8531610392911517</v>
      </c>
      <c r="N48" s="23"/>
      <c r="T48" s="27"/>
      <c r="U48" s="27"/>
      <c r="V48" s="27"/>
    </row>
    <row r="49" spans="1:22" ht="12.75">
      <c r="A49">
        <f t="shared" si="2"/>
        <v>28</v>
      </c>
      <c r="B49">
        <f t="shared" si="3"/>
        <v>168</v>
      </c>
      <c r="C49" s="31">
        <v>0.0031999999999999945</v>
      </c>
      <c r="D49" s="13">
        <f t="shared" si="4"/>
        <v>0.009599999999999984</v>
      </c>
      <c r="E49" s="13">
        <f t="shared" si="5"/>
        <v>0.2268</v>
      </c>
      <c r="F49" s="13">
        <f t="shared" si="6"/>
        <v>0.0030321682242530905</v>
      </c>
      <c r="G49" s="13">
        <f t="shared" si="7"/>
        <v>0.0009795241505879716</v>
      </c>
      <c r="H49" s="13">
        <f t="shared" si="1"/>
        <v>0.08867727084220464</v>
      </c>
      <c r="I49" s="13">
        <f t="shared" si="8"/>
        <v>0.0069058195011385964</v>
      </c>
      <c r="J49" s="13">
        <f t="shared" si="9"/>
        <v>0.0009795241505879716</v>
      </c>
      <c r="K49" s="14">
        <f t="shared" si="10"/>
        <v>0.009876868518428714</v>
      </c>
      <c r="L49" s="13">
        <f t="shared" si="0"/>
        <v>0.003725138020924443</v>
      </c>
      <c r="M49" s="20">
        <f t="shared" si="11"/>
        <v>3.1942107268239512</v>
      </c>
      <c r="N49" s="23"/>
      <c r="T49" s="27"/>
      <c r="U49" s="27"/>
      <c r="V49" s="27"/>
    </row>
    <row r="50" spans="1:22" ht="12.75">
      <c r="A50">
        <f t="shared" si="2"/>
        <v>29</v>
      </c>
      <c r="B50">
        <f t="shared" si="3"/>
        <v>174</v>
      </c>
      <c r="C50" s="31">
        <v>0.0031999999999999945</v>
      </c>
      <c r="D50" s="13">
        <f t="shared" si="4"/>
        <v>0.009599999999999984</v>
      </c>
      <c r="E50" s="13">
        <f t="shared" si="5"/>
        <v>0.2364</v>
      </c>
      <c r="F50" s="13">
        <f t="shared" si="6"/>
        <v>0.004189271635896629</v>
      </c>
      <c r="G50" s="13">
        <f t="shared" si="7"/>
        <v>0.0011571034116435387</v>
      </c>
      <c r="H50" s="13">
        <f t="shared" si="1"/>
        <v>0.09571251930499121</v>
      </c>
      <c r="I50" s="13">
        <f t="shared" si="8"/>
        <v>0.007035248462786567</v>
      </c>
      <c r="J50" s="13">
        <f t="shared" si="9"/>
        <v>0.0011571034116435387</v>
      </c>
      <c r="K50" s="14">
        <f t="shared" si="10"/>
        <v>0.011667459400739016</v>
      </c>
      <c r="L50" s="13">
        <f t="shared" si="0"/>
        <v>0.005006415464317065</v>
      </c>
      <c r="M50" s="20">
        <f t="shared" si="11"/>
        <v>4.996520293978095</v>
      </c>
      <c r="N50" s="23"/>
      <c r="T50" s="27"/>
      <c r="U50" s="27"/>
      <c r="V50" s="27"/>
    </row>
    <row r="51" spans="1:22" ht="12.75">
      <c r="A51">
        <f t="shared" si="2"/>
        <v>30</v>
      </c>
      <c r="B51">
        <f t="shared" si="3"/>
        <v>180</v>
      </c>
      <c r="C51" s="31">
        <v>0.0032000000000000084</v>
      </c>
      <c r="D51" s="13">
        <f t="shared" si="4"/>
        <v>0.009600000000000025</v>
      </c>
      <c r="E51" s="13">
        <f t="shared" si="5"/>
        <v>0.24600000000000002</v>
      </c>
      <c r="F51" s="13">
        <f t="shared" si="6"/>
        <v>0.005518523128314861</v>
      </c>
      <c r="G51" s="13">
        <f t="shared" si="7"/>
        <v>0.001329251492418232</v>
      </c>
      <c r="H51" s="13">
        <f t="shared" si="1"/>
        <v>0.10286808881326552</v>
      </c>
      <c r="I51" s="13">
        <f t="shared" si="8"/>
        <v>0.007155569508274312</v>
      </c>
      <c r="J51" s="13">
        <f t="shared" si="9"/>
        <v>0.001329251492418232</v>
      </c>
      <c r="K51" s="14">
        <f t="shared" si="10"/>
        <v>0.01340328588188384</v>
      </c>
      <c r="L51" s="13">
        <f t="shared" si="0"/>
        <v>0.0063753167692251304</v>
      </c>
      <c r="M51" s="20">
        <f t="shared" si="11"/>
        <v>7.291634330899141</v>
      </c>
      <c r="N51" s="23"/>
      <c r="T51" s="27"/>
      <c r="U51" s="27"/>
      <c r="V51" s="27"/>
    </row>
    <row r="52" spans="1:22" ht="12.75">
      <c r="A52">
        <f t="shared" si="2"/>
        <v>31</v>
      </c>
      <c r="B52">
        <f t="shared" si="3"/>
        <v>186</v>
      </c>
      <c r="C52" s="31">
        <v>0.0030999999999999917</v>
      </c>
      <c r="D52" s="13">
        <f t="shared" si="4"/>
        <v>0.009299999999999975</v>
      </c>
      <c r="E52" s="13">
        <f t="shared" si="5"/>
        <v>0.25529999999999997</v>
      </c>
      <c r="F52" s="13">
        <f t="shared" si="6"/>
        <v>0.0069654782580865415</v>
      </c>
      <c r="G52" s="13">
        <f t="shared" si="7"/>
        <v>0.0014469551297716801</v>
      </c>
      <c r="H52" s="13">
        <f t="shared" si="1"/>
        <v>0.10990697392264273</v>
      </c>
      <c r="I52" s="13">
        <f t="shared" si="8"/>
        <v>0.00703888510937721</v>
      </c>
      <c r="J52" s="13">
        <f t="shared" si="9"/>
        <v>0.0014469551297716801</v>
      </c>
      <c r="K52" s="14">
        <f t="shared" si="10"/>
        <v>0.014590130891864441</v>
      </c>
      <c r="L52" s="13">
        <f t="shared" si="0"/>
        <v>0.007761024336070405</v>
      </c>
      <c r="M52" s="20">
        <f t="shared" si="11"/>
        <v>10.085603091884487</v>
      </c>
      <c r="N52" s="23"/>
      <c r="T52" s="27"/>
      <c r="U52" s="27"/>
      <c r="V52" s="27"/>
    </row>
    <row r="53" spans="1:22" ht="12.75">
      <c r="A53">
        <f t="shared" si="2"/>
        <v>32</v>
      </c>
      <c r="B53">
        <f t="shared" si="3"/>
        <v>192</v>
      </c>
      <c r="C53" s="31">
        <v>0.0032000000000000084</v>
      </c>
      <c r="D53" s="13">
        <f t="shared" si="4"/>
        <v>0.009600000000000025</v>
      </c>
      <c r="E53" s="13">
        <f t="shared" si="5"/>
        <v>0.2649</v>
      </c>
      <c r="F53" s="13">
        <f t="shared" si="6"/>
        <v>0.008618611754699208</v>
      </c>
      <c r="G53" s="13">
        <f t="shared" si="7"/>
        <v>0.0016531334966126661</v>
      </c>
      <c r="H53" s="13">
        <f t="shared" si="1"/>
        <v>0.11727594925959488</v>
      </c>
      <c r="I53" s="13">
        <f t="shared" si="8"/>
        <v>0.007368975336952147</v>
      </c>
      <c r="J53" s="13">
        <f t="shared" si="9"/>
        <v>0.0016531334966126661</v>
      </c>
      <c r="K53" s="14">
        <f t="shared" si="10"/>
        <v>0.016669096090844385</v>
      </c>
      <c r="L53" s="13">
        <f t="shared" si="0"/>
        <v>0.009191676909758407</v>
      </c>
      <c r="M53" s="20">
        <f t="shared" si="11"/>
        <v>13.394606779397513</v>
      </c>
      <c r="N53" s="23"/>
      <c r="T53" s="27"/>
      <c r="U53" s="27"/>
      <c r="V53" s="27"/>
    </row>
    <row r="54" spans="1:22" ht="12.75">
      <c r="A54">
        <f t="shared" si="2"/>
        <v>33</v>
      </c>
      <c r="B54">
        <f t="shared" si="3"/>
        <v>198</v>
      </c>
      <c r="C54" s="31">
        <v>0.0031999999999999945</v>
      </c>
      <c r="D54" s="13">
        <f t="shared" si="4"/>
        <v>0.009599999999999984</v>
      </c>
      <c r="E54" s="13">
        <f t="shared" si="5"/>
        <v>0.2745</v>
      </c>
      <c r="F54" s="13">
        <f t="shared" si="6"/>
        <v>0.010429019378987749</v>
      </c>
      <c r="G54" s="13">
        <f t="shared" si="7"/>
        <v>0.001810407624288541</v>
      </c>
      <c r="H54" s="13">
        <f t="shared" si="1"/>
        <v>0.12474277536939589</v>
      </c>
      <c r="I54" s="13">
        <f t="shared" si="8"/>
        <v>0.007466826109801011</v>
      </c>
      <c r="J54" s="13">
        <f t="shared" si="9"/>
        <v>0.001810407624288541</v>
      </c>
      <c r="K54" s="14">
        <f t="shared" si="10"/>
        <v>0.018254943544909457</v>
      </c>
      <c r="L54" s="13">
        <f t="shared" si="0"/>
        <v>0.010695375620325409</v>
      </c>
      <c r="M54" s="20">
        <f t="shared" si="11"/>
        <v>17.24494200271466</v>
      </c>
      <c r="N54" s="23"/>
      <c r="T54" s="27"/>
      <c r="U54" s="27"/>
      <c r="V54" s="27"/>
    </row>
    <row r="55" spans="1:22" ht="12.75">
      <c r="A55">
        <f t="shared" si="2"/>
        <v>34</v>
      </c>
      <c r="B55">
        <f t="shared" si="3"/>
        <v>204</v>
      </c>
      <c r="C55" s="31">
        <v>0.0032000000000000084</v>
      </c>
      <c r="D55" s="13">
        <f t="shared" si="4"/>
        <v>0.009600000000000025</v>
      </c>
      <c r="E55" s="13">
        <f t="shared" si="5"/>
        <v>0.2841</v>
      </c>
      <c r="F55" s="13">
        <f t="shared" si="6"/>
        <v>0.012392078028296555</v>
      </c>
      <c r="G55" s="13">
        <f t="shared" si="7"/>
        <v>0.0019630586493088065</v>
      </c>
      <c r="H55" s="13">
        <f t="shared" si="1"/>
        <v>0.13230115292078456</v>
      </c>
      <c r="I55" s="13">
        <f t="shared" si="8"/>
        <v>0.007558377551388676</v>
      </c>
      <c r="J55" s="13">
        <f t="shared" si="9"/>
        <v>0.0019630586493088065</v>
      </c>
      <c r="K55" s="14">
        <f t="shared" si="10"/>
        <v>0.0197941747138638</v>
      </c>
      <c r="L55" s="13">
        <f t="shared" si="0"/>
        <v>0.012209772621972904</v>
      </c>
      <c r="M55" s="20">
        <f t="shared" si="11"/>
        <v>21.640460146624903</v>
      </c>
      <c r="N55" s="23"/>
      <c r="T55" s="27"/>
      <c r="U55" s="27"/>
      <c r="V55" s="27"/>
    </row>
    <row r="56" spans="1:22" ht="12.75">
      <c r="A56">
        <f t="shared" si="2"/>
        <v>35</v>
      </c>
      <c r="B56">
        <f t="shared" si="3"/>
        <v>210</v>
      </c>
      <c r="C56" s="31">
        <v>0.0032999999999999974</v>
      </c>
      <c r="D56" s="13">
        <f t="shared" si="4"/>
        <v>0.009899999999999992</v>
      </c>
      <c r="E56" s="13">
        <f t="shared" si="5"/>
        <v>0.29400000000000004</v>
      </c>
      <c r="F56" s="13">
        <f t="shared" si="6"/>
        <v>0.014571662152405023</v>
      </c>
      <c r="G56" s="13">
        <f t="shared" si="7"/>
        <v>0.0021795841241084683</v>
      </c>
      <c r="H56" s="13">
        <f t="shared" si="1"/>
        <v>0.14018551517723948</v>
      </c>
      <c r="I56" s="13">
        <f t="shared" si="8"/>
        <v>0.007884362256454919</v>
      </c>
      <c r="J56" s="13">
        <f t="shared" si="9"/>
        <v>0.0021795841241084683</v>
      </c>
      <c r="K56" s="14">
        <f t="shared" si="10"/>
        <v>0.021977473251427057</v>
      </c>
      <c r="L56" s="13">
        <f t="shared" si="0"/>
        <v>0.013787236505731545</v>
      </c>
      <c r="M56" s="20">
        <f t="shared" si="11"/>
        <v>26.603865288688258</v>
      </c>
      <c r="N56" s="23"/>
      <c r="T56" s="27"/>
      <c r="U56" s="27"/>
      <c r="V56" s="27"/>
    </row>
    <row r="57" spans="1:22" ht="12.75">
      <c r="A57">
        <f t="shared" si="2"/>
        <v>36</v>
      </c>
      <c r="B57">
        <f t="shared" si="3"/>
        <v>216</v>
      </c>
      <c r="C57" s="31">
        <v>0.003500000000000003</v>
      </c>
      <c r="D57" s="13">
        <f t="shared" si="4"/>
        <v>0.01050000000000001</v>
      </c>
      <c r="E57" s="13">
        <f t="shared" si="5"/>
        <v>0.30450000000000005</v>
      </c>
      <c r="F57" s="13">
        <f t="shared" si="6"/>
        <v>0.017050358593824557</v>
      </c>
      <c r="G57" s="13">
        <f t="shared" si="7"/>
        <v>0.0024786964414195336</v>
      </c>
      <c r="H57" s="13">
        <f t="shared" si="1"/>
        <v>0.14864095037460906</v>
      </c>
      <c r="I57" s="13">
        <f t="shared" si="8"/>
        <v>0.008455435197369576</v>
      </c>
      <c r="J57" s="13">
        <f t="shared" si="9"/>
        <v>0.0024786964414195336</v>
      </c>
      <c r="K57" s="14">
        <f t="shared" si="10"/>
        <v>0.0249935224509803</v>
      </c>
      <c r="L57" s="13">
        <f t="shared" si="0"/>
        <v>0.015550556750362841</v>
      </c>
      <c r="M57" s="20">
        <f t="shared" si="11"/>
        <v>32.20206571881888</v>
      </c>
      <c r="N57" s="23"/>
      <c r="T57" s="27"/>
      <c r="U57" s="27"/>
      <c r="V57" s="27"/>
    </row>
    <row r="58" spans="1:22" ht="12.75">
      <c r="A58">
        <f t="shared" si="2"/>
        <v>37</v>
      </c>
      <c r="B58">
        <f t="shared" si="3"/>
        <v>222</v>
      </c>
      <c r="C58" s="31">
        <v>0.0034999999999999892</v>
      </c>
      <c r="D58" s="13">
        <f t="shared" si="4"/>
        <v>0.010499999999999968</v>
      </c>
      <c r="E58" s="13">
        <f t="shared" si="5"/>
        <v>0.315</v>
      </c>
      <c r="F58" s="13">
        <f t="shared" si="6"/>
        <v>0.0196957269913118</v>
      </c>
      <c r="G58" s="13">
        <f t="shared" si="7"/>
        <v>0.002645368397487243</v>
      </c>
      <c r="H58" s="13">
        <f t="shared" si="1"/>
        <v>0.15718615972098254</v>
      </c>
      <c r="I58" s="13">
        <f t="shared" si="8"/>
        <v>0.008545209346373484</v>
      </c>
      <c r="J58" s="13">
        <f t="shared" si="9"/>
        <v>0.002645368397487243</v>
      </c>
      <c r="K58" s="14">
        <f t="shared" si="10"/>
        <v>0.0266741313413297</v>
      </c>
      <c r="L58" s="13">
        <f t="shared" si="0"/>
        <v>0.017420242231415962</v>
      </c>
      <c r="M58" s="20">
        <f t="shared" si="11"/>
        <v>38.473352922128626</v>
      </c>
      <c r="N58" s="23"/>
      <c r="T58" s="27"/>
      <c r="U58" s="27"/>
      <c r="V58" s="27"/>
    </row>
    <row r="59" spans="1:22" ht="12.75">
      <c r="A59">
        <f t="shared" si="2"/>
        <v>38</v>
      </c>
      <c r="B59">
        <f t="shared" si="3"/>
        <v>228</v>
      </c>
      <c r="C59" s="31">
        <v>0.003600000000000006</v>
      </c>
      <c r="D59" s="13">
        <f t="shared" si="4"/>
        <v>0.010800000000000018</v>
      </c>
      <c r="E59" s="13">
        <f t="shared" si="5"/>
        <v>0.32580000000000003</v>
      </c>
      <c r="F59" s="13">
        <f t="shared" si="6"/>
        <v>0.02258514705887794</v>
      </c>
      <c r="G59" s="13">
        <f t="shared" si="7"/>
        <v>0.0028894200675661404</v>
      </c>
      <c r="H59" s="13">
        <f t="shared" si="1"/>
        <v>0.16606308631463712</v>
      </c>
      <c r="I59" s="13">
        <f t="shared" si="8"/>
        <v>0.008876926593654577</v>
      </c>
      <c r="J59" s="13">
        <f t="shared" si="9"/>
        <v>0.0028894200675661404</v>
      </c>
      <c r="K59" s="14">
        <f t="shared" si="10"/>
        <v>0.029134985681291914</v>
      </c>
      <c r="L59" s="13">
        <f t="shared" si="0"/>
        <v>0.019326481555033206</v>
      </c>
      <c r="M59" s="20">
        <f t="shared" si="11"/>
        <v>45.43088628194058</v>
      </c>
      <c r="N59" s="23"/>
      <c r="T59" s="27"/>
      <c r="U59" s="27"/>
      <c r="V59" s="27"/>
    </row>
    <row r="60" spans="1:22" ht="12.75">
      <c r="A60">
        <f t="shared" si="2"/>
        <v>39</v>
      </c>
      <c r="B60">
        <f t="shared" si="3"/>
        <v>234</v>
      </c>
      <c r="C60" s="31">
        <v>0.003699999999999995</v>
      </c>
      <c r="D60" s="13">
        <f t="shared" si="4"/>
        <v>0.011099999999999985</v>
      </c>
      <c r="E60" s="13">
        <f t="shared" si="5"/>
        <v>0.33690000000000003</v>
      </c>
      <c r="F60" s="13">
        <f t="shared" si="6"/>
        <v>0.025727269446876793</v>
      </c>
      <c r="G60" s="13">
        <f t="shared" si="7"/>
        <v>0.0031421223879988525</v>
      </c>
      <c r="H60" s="13">
        <f t="shared" si="1"/>
        <v>0.17527313594530894</v>
      </c>
      <c r="I60" s="13">
        <f t="shared" si="8"/>
        <v>0.009210049630671818</v>
      </c>
      <c r="J60" s="13">
        <f t="shared" si="9"/>
        <v>0.0031421223879988525</v>
      </c>
      <c r="K60" s="14">
        <f t="shared" si="10"/>
        <v>0.03168306741232176</v>
      </c>
      <c r="L60" s="13">
        <f t="shared" si="0"/>
        <v>0.021341489735355684</v>
      </c>
      <c r="M60" s="20">
        <f t="shared" si="11"/>
        <v>53.113822586668626</v>
      </c>
      <c r="N60" s="23"/>
      <c r="T60" s="27"/>
      <c r="U60" s="27"/>
      <c r="V60" s="27"/>
    </row>
    <row r="61" spans="1:22" ht="12.75">
      <c r="A61">
        <f t="shared" si="2"/>
        <v>40</v>
      </c>
      <c r="B61">
        <f t="shared" si="3"/>
        <v>240</v>
      </c>
      <c r="C61" s="31">
        <v>0.003700000000000009</v>
      </c>
      <c r="D61" s="13">
        <f t="shared" si="4"/>
        <v>0.011100000000000027</v>
      </c>
      <c r="E61" s="13">
        <f t="shared" si="5"/>
        <v>0.3480000000000001</v>
      </c>
      <c r="F61" s="13">
        <f t="shared" si="6"/>
        <v>0.029038667468465396</v>
      </c>
      <c r="G61" s="13">
        <f t="shared" si="7"/>
        <v>0.0033113980215886026</v>
      </c>
      <c r="H61" s="13">
        <f t="shared" si="1"/>
        <v>0.18456525040161384</v>
      </c>
      <c r="I61" s="13">
        <f t="shared" si="8"/>
        <v>0.0092921144563049</v>
      </c>
      <c r="J61" s="13">
        <f t="shared" si="9"/>
        <v>0.0033113980215886026</v>
      </c>
      <c r="K61" s="14">
        <f t="shared" si="10"/>
        <v>0.03338993005101841</v>
      </c>
      <c r="L61" s="13">
        <f t="shared" si="0"/>
        <v>0.023376945916503758</v>
      </c>
      <c r="M61" s="20">
        <f t="shared" si="11"/>
        <v>61.52952311660998</v>
      </c>
      <c r="N61" s="23"/>
      <c r="T61" s="27"/>
      <c r="U61" s="27"/>
      <c r="V61" s="27"/>
    </row>
    <row r="62" spans="1:22" ht="12.75">
      <c r="A62">
        <f t="shared" si="2"/>
        <v>41</v>
      </c>
      <c r="B62">
        <f t="shared" si="3"/>
        <v>246</v>
      </c>
      <c r="C62" s="31">
        <v>0.003699999999999995</v>
      </c>
      <c r="D62" s="13">
        <f t="shared" si="4"/>
        <v>0.011099999999999985</v>
      </c>
      <c r="E62" s="13">
        <f t="shared" si="5"/>
        <v>0.3591000000000001</v>
      </c>
      <c r="F62" s="13">
        <f t="shared" si="6"/>
        <v>0.0325139968553521</v>
      </c>
      <c r="G62" s="13">
        <f t="shared" si="7"/>
        <v>0.0034753293868867025</v>
      </c>
      <c r="H62" s="13">
        <f t="shared" si="1"/>
        <v>0.1939341981747557</v>
      </c>
      <c r="I62" s="13">
        <f t="shared" si="8"/>
        <v>0.009368947773141872</v>
      </c>
      <c r="J62" s="13">
        <f t="shared" si="9"/>
        <v>0.0034753293868867025</v>
      </c>
      <c r="K62" s="14">
        <f t="shared" si="10"/>
        <v>0.035042904651107584</v>
      </c>
      <c r="L62" s="13">
        <f t="shared" si="0"/>
        <v>0.025347758904605437</v>
      </c>
      <c r="M62" s="20">
        <f t="shared" si="11"/>
        <v>70.65471632226793</v>
      </c>
      <c r="N62" s="23"/>
      <c r="T62" s="27"/>
      <c r="U62" s="27"/>
      <c r="V62" s="27"/>
    </row>
    <row r="63" spans="1:22" ht="12.75">
      <c r="A63">
        <f t="shared" si="2"/>
        <v>42</v>
      </c>
      <c r="B63">
        <f t="shared" si="3"/>
        <v>252</v>
      </c>
      <c r="C63" s="31">
        <v>0.003699999999999995</v>
      </c>
      <c r="D63" s="13">
        <f t="shared" si="4"/>
        <v>0.011099999999999985</v>
      </c>
      <c r="E63" s="13">
        <f t="shared" si="5"/>
        <v>0.3702000000000001</v>
      </c>
      <c r="F63" s="13">
        <f t="shared" si="6"/>
        <v>0.03614813596440664</v>
      </c>
      <c r="G63" s="13">
        <f t="shared" si="7"/>
        <v>0.0036341391090545447</v>
      </c>
      <c r="H63" s="13">
        <f t="shared" si="1"/>
        <v>0.20337518317130315</v>
      </c>
      <c r="I63" s="13">
        <f t="shared" si="8"/>
        <v>0.009440984996547441</v>
      </c>
      <c r="J63" s="13">
        <f t="shared" si="9"/>
        <v>0.0036341391090545447</v>
      </c>
      <c r="K63" s="14">
        <f t="shared" si="10"/>
        <v>0.03664423601629999</v>
      </c>
      <c r="L63" s="13">
        <f t="shared" si="0"/>
        <v>0.027256088255350593</v>
      </c>
      <c r="M63" s="20">
        <f t="shared" si="11"/>
        <v>80.46690809419414</v>
      </c>
      <c r="N63" s="23"/>
      <c r="T63" s="27"/>
      <c r="U63" s="27"/>
      <c r="V63" s="27"/>
    </row>
    <row r="64" spans="1:22" ht="12.75">
      <c r="A64">
        <f t="shared" si="2"/>
        <v>43</v>
      </c>
      <c r="B64">
        <f t="shared" si="3"/>
        <v>258</v>
      </c>
      <c r="C64" s="31">
        <v>0.0038000000000000117</v>
      </c>
      <c r="D64" s="13">
        <f t="shared" si="4"/>
        <v>0.011400000000000035</v>
      </c>
      <c r="E64" s="13">
        <f t="shared" si="5"/>
        <v>0.3816000000000001</v>
      </c>
      <c r="F64" s="13">
        <f t="shared" si="6"/>
        <v>0.04004064503539777</v>
      </c>
      <c r="G64" s="13">
        <f t="shared" si="7"/>
        <v>0.003892509070991125</v>
      </c>
      <c r="H64" s="13">
        <f t="shared" si="1"/>
        <v>0.21314168987884027</v>
      </c>
      <c r="I64" s="13">
        <f t="shared" si="8"/>
        <v>0.00976650670753712</v>
      </c>
      <c r="J64" s="13">
        <f t="shared" si="9"/>
        <v>0.003892509070991125</v>
      </c>
      <c r="K64" s="14">
        <f t="shared" si="10"/>
        <v>0.03924946646582718</v>
      </c>
      <c r="L64" s="13">
        <f t="shared" si="0"/>
        <v>0.029199863343662046</v>
      </c>
      <c r="M64" s="20">
        <f t="shared" si="11"/>
        <v>90.97885889791247</v>
      </c>
      <c r="N64" s="23"/>
      <c r="T64" s="27"/>
      <c r="U64" s="27"/>
      <c r="V64" s="27"/>
    </row>
    <row r="65" spans="1:22" ht="12.75">
      <c r="A65">
        <f t="shared" si="2"/>
        <v>44</v>
      </c>
      <c r="B65">
        <f t="shared" si="3"/>
        <v>264</v>
      </c>
      <c r="C65" s="31">
        <v>0.003899999999999987</v>
      </c>
      <c r="D65" s="13">
        <f t="shared" si="4"/>
        <v>0.01169999999999996</v>
      </c>
      <c r="E65" s="13">
        <f t="shared" si="5"/>
        <v>0.3933000000000001</v>
      </c>
      <c r="F65" s="13">
        <f t="shared" si="6"/>
        <v>0.04419903632582751</v>
      </c>
      <c r="G65" s="13">
        <f t="shared" si="7"/>
        <v>0.00415839129042974</v>
      </c>
      <c r="H65" s="13">
        <f t="shared" si="1"/>
        <v>0.22323479148939124</v>
      </c>
      <c r="I65" s="13">
        <f t="shared" si="8"/>
        <v>0.010093101610550964</v>
      </c>
      <c r="J65" s="13">
        <f t="shared" si="9"/>
        <v>0.00415839129042974</v>
      </c>
      <c r="K65" s="14">
        <f t="shared" si="10"/>
        <v>0.04193044551183322</v>
      </c>
      <c r="L65" s="13">
        <f t="shared" si="0"/>
        <v>0.031270789279147164</v>
      </c>
      <c r="M65" s="20">
        <f t="shared" si="11"/>
        <v>102.23634303840545</v>
      </c>
      <c r="N65" s="23"/>
      <c r="T65" s="27"/>
      <c r="U65" s="27"/>
      <c r="V65" s="27"/>
    </row>
    <row r="66" spans="1:22" ht="12.75">
      <c r="A66">
        <f t="shared" si="2"/>
        <v>45</v>
      </c>
      <c r="B66">
        <f t="shared" si="3"/>
        <v>270</v>
      </c>
      <c r="C66" s="31">
        <v>0.0039000000000000146</v>
      </c>
      <c r="D66" s="13">
        <f t="shared" si="4"/>
        <v>0.011700000000000044</v>
      </c>
      <c r="E66" s="13">
        <f t="shared" si="5"/>
        <v>0.40500000000000014</v>
      </c>
      <c r="F66" s="13">
        <f t="shared" si="6"/>
        <v>0.04851776314094582</v>
      </c>
      <c r="G66" s="13">
        <f t="shared" si="7"/>
        <v>0.004318726815118315</v>
      </c>
      <c r="H66" s="13">
        <f t="shared" si="1"/>
        <v>0.23339406188045364</v>
      </c>
      <c r="I66" s="13">
        <f t="shared" si="8"/>
        <v>0.010159270391062403</v>
      </c>
      <c r="J66" s="13">
        <f t="shared" si="9"/>
        <v>0.004318726815118315</v>
      </c>
      <c r="K66" s="14">
        <f t="shared" si="10"/>
        <v>0.043547162052443016</v>
      </c>
      <c r="L66" s="13">
        <f t="shared" si="0"/>
        <v>0.03335588282514552</v>
      </c>
      <c r="M66" s="20">
        <f t="shared" si="11"/>
        <v>114.24446085545785</v>
      </c>
      <c r="N66" s="23"/>
      <c r="T66" s="27"/>
      <c r="U66" s="27"/>
      <c r="V66" s="27"/>
    </row>
    <row r="67" spans="1:22" ht="12.75">
      <c r="A67">
        <f t="shared" si="2"/>
        <v>46</v>
      </c>
      <c r="B67">
        <f t="shared" si="3"/>
        <v>276</v>
      </c>
      <c r="C67" s="31">
        <v>0.0040000000000000036</v>
      </c>
      <c r="D67" s="13">
        <f t="shared" si="4"/>
        <v>0.01200000000000001</v>
      </c>
      <c r="E67" s="13">
        <f t="shared" si="5"/>
        <v>0.41700000000000015</v>
      </c>
      <c r="F67" s="13">
        <f t="shared" si="6"/>
        <v>0.053108482431833214</v>
      </c>
      <c r="G67" s="13">
        <f t="shared" si="7"/>
        <v>0.004590719290887391</v>
      </c>
      <c r="H67" s="13">
        <f t="shared" si="1"/>
        <v>0.24387836855278136</v>
      </c>
      <c r="I67" s="13">
        <f t="shared" si="8"/>
        <v>0.01048430667232772</v>
      </c>
      <c r="J67" s="13">
        <f t="shared" si="9"/>
        <v>0.004590719290887391</v>
      </c>
      <c r="K67" s="14">
        <f t="shared" si="10"/>
        <v>0.046289752849781186</v>
      </c>
      <c r="L67" s="13">
        <f t="shared" si="0"/>
        <v>0.035458169120775804</v>
      </c>
      <c r="M67" s="20">
        <f t="shared" si="11"/>
        <v>127.00940173893713</v>
      </c>
      <c r="N67" s="23"/>
      <c r="T67" s="27"/>
      <c r="U67" s="27"/>
      <c r="V67" s="27"/>
    </row>
    <row r="68" spans="1:22" ht="12.75">
      <c r="A68">
        <f t="shared" si="2"/>
        <v>47</v>
      </c>
      <c r="B68">
        <f t="shared" si="3"/>
        <v>282</v>
      </c>
      <c r="C68" s="31">
        <v>0.0040999999999999925</v>
      </c>
      <c r="D68" s="13">
        <f t="shared" si="4"/>
        <v>0.012299999999999978</v>
      </c>
      <c r="E68" s="13">
        <f t="shared" si="5"/>
        <v>0.4293000000000001</v>
      </c>
      <c r="F68" s="13">
        <f t="shared" si="6"/>
        <v>0.057978018153932845</v>
      </c>
      <c r="G68" s="13">
        <f t="shared" si="7"/>
        <v>0.004869535722099631</v>
      </c>
      <c r="H68" s="13">
        <f t="shared" si="1"/>
        <v>0.25468849254749265</v>
      </c>
      <c r="I68" s="13">
        <f t="shared" si="8"/>
        <v>0.01081012399471129</v>
      </c>
      <c r="J68" s="13">
        <f t="shared" si="9"/>
        <v>0.004869535722099631</v>
      </c>
      <c r="K68" s="14">
        <f t="shared" si="10"/>
        <v>0.049101151864504616</v>
      </c>
      <c r="L68" s="13">
        <f t="shared" si="0"/>
        <v>0.03768312970920618</v>
      </c>
      <c r="M68" s="20">
        <f t="shared" si="11"/>
        <v>140.57532843425136</v>
      </c>
      <c r="N68" s="23"/>
      <c r="T68" s="27"/>
      <c r="U68" s="27"/>
      <c r="V68" s="27"/>
    </row>
    <row r="69" spans="1:22" ht="12.75">
      <c r="A69">
        <f t="shared" si="2"/>
        <v>48</v>
      </c>
      <c r="B69">
        <f t="shared" si="3"/>
        <v>288</v>
      </c>
      <c r="C69" s="31">
        <v>0.0041999999999999815</v>
      </c>
      <c r="D69" s="13">
        <f t="shared" si="4"/>
        <v>0.012599999999999945</v>
      </c>
      <c r="E69" s="13">
        <f t="shared" si="5"/>
        <v>0.44190000000000007</v>
      </c>
      <c r="F69" s="13">
        <f t="shared" si="6"/>
        <v>0.06313293624040339</v>
      </c>
      <c r="G69" s="13">
        <f t="shared" si="7"/>
        <v>0.005154918086470547</v>
      </c>
      <c r="H69" s="13">
        <f t="shared" si="1"/>
        <v>0.26582507539047284</v>
      </c>
      <c r="I69" s="13">
        <f t="shared" si="8"/>
        <v>0.011136582842980192</v>
      </c>
      <c r="J69" s="13">
        <f t="shared" si="9"/>
        <v>0.005154918086470547</v>
      </c>
      <c r="K69" s="14">
        <f t="shared" si="10"/>
        <v>0.05197875737191135</v>
      </c>
      <c r="L69" s="13">
        <f t="shared" si="0"/>
        <v>0.0400207342381156</v>
      </c>
      <c r="M69" s="20">
        <f t="shared" si="11"/>
        <v>154.98279275997297</v>
      </c>
      <c r="N69" s="23"/>
      <c r="T69" s="27"/>
      <c r="U69" s="27"/>
      <c r="V69" s="27"/>
    </row>
    <row r="70" spans="1:22" ht="12.75">
      <c r="A70">
        <f t="shared" si="2"/>
        <v>49</v>
      </c>
      <c r="B70">
        <f t="shared" si="3"/>
        <v>294</v>
      </c>
      <c r="C70" s="31">
        <v>0.004300000000000026</v>
      </c>
      <c r="D70" s="13">
        <f t="shared" si="4"/>
        <v>0.012900000000000078</v>
      </c>
      <c r="E70" s="13">
        <f t="shared" si="5"/>
        <v>0.45480000000000015</v>
      </c>
      <c r="F70" s="13">
        <f t="shared" si="6"/>
        <v>0.06857954127348959</v>
      </c>
      <c r="G70" s="13">
        <f t="shared" si="7"/>
        <v>0.005446605033086194</v>
      </c>
      <c r="H70" s="13">
        <f t="shared" si="1"/>
        <v>0.2772886298608307</v>
      </c>
      <c r="I70" s="13">
        <f t="shared" si="8"/>
        <v>0.01146355447035785</v>
      </c>
      <c r="J70" s="13">
        <f t="shared" si="9"/>
        <v>0.005446605033086194</v>
      </c>
      <c r="K70" s="14">
        <f t="shared" si="10"/>
        <v>0.054919934083619115</v>
      </c>
      <c r="L70" s="13">
        <f t="shared" si="0"/>
        <v>0.04246229996350644</v>
      </c>
      <c r="M70" s="20">
        <f t="shared" si="11"/>
        <v>170.2692207468353</v>
      </c>
      <c r="N70" s="23"/>
      <c r="T70" s="27"/>
      <c r="U70" s="27"/>
      <c r="V70" s="27"/>
    </row>
    <row r="71" spans="1:22" ht="12.75">
      <c r="A71">
        <f t="shared" si="2"/>
        <v>50</v>
      </c>
      <c r="B71">
        <f t="shared" si="3"/>
        <v>300</v>
      </c>
      <c r="C71" s="31">
        <v>0.004399999999999987</v>
      </c>
      <c r="D71" s="13">
        <f t="shared" si="4"/>
        <v>0.013199999999999962</v>
      </c>
      <c r="E71" s="13">
        <f t="shared" si="5"/>
        <v>0.4680000000000001</v>
      </c>
      <c r="F71" s="13">
        <f t="shared" si="6"/>
        <v>0.07432387438025118</v>
      </c>
      <c r="G71" s="13">
        <f t="shared" si="7"/>
        <v>0.00574433310676159</v>
      </c>
      <c r="H71" s="13">
        <f t="shared" si="1"/>
        <v>0.28907955040285893</v>
      </c>
      <c r="I71" s="13">
        <f t="shared" si="8"/>
        <v>0.011790920542028238</v>
      </c>
      <c r="J71" s="13">
        <f t="shared" si="9"/>
        <v>0.00574433310676159</v>
      </c>
      <c r="K71" s="14">
        <f t="shared" si="10"/>
        <v>0.05792202549317937</v>
      </c>
      <c r="L71" s="13">
        <f t="shared" si="0"/>
        <v>0.04500024174985059</v>
      </c>
      <c r="M71" s="20">
        <f t="shared" si="11"/>
        <v>186.4693077767815</v>
      </c>
      <c r="N71" s="23"/>
      <c r="T71" s="27"/>
      <c r="U71" s="27"/>
      <c r="V71" s="27"/>
    </row>
    <row r="72" spans="1:22" ht="12.75">
      <c r="A72">
        <f t="shared" si="2"/>
        <v>51</v>
      </c>
      <c r="B72">
        <f t="shared" si="3"/>
        <v>306</v>
      </c>
      <c r="C72" s="31">
        <v>0.004599999999999993</v>
      </c>
      <c r="D72" s="13">
        <f t="shared" si="4"/>
        <v>0.013799999999999979</v>
      </c>
      <c r="E72" s="13">
        <f t="shared" si="5"/>
        <v>0.48180000000000006</v>
      </c>
      <c r="F72" s="13">
        <f t="shared" si="6"/>
        <v>0.08050804958063626</v>
      </c>
      <c r="G72" s="13">
        <f t="shared" si="7"/>
        <v>0.006184175200385084</v>
      </c>
      <c r="H72" s="13">
        <f t="shared" si="1"/>
        <v>0.30146808148079385</v>
      </c>
      <c r="I72" s="13">
        <f t="shared" si="8"/>
        <v>0.012388531077934917</v>
      </c>
      <c r="J72" s="13">
        <f t="shared" si="9"/>
        <v>0.006184175200385084</v>
      </c>
      <c r="K72" s="14">
        <f t="shared" si="10"/>
        <v>0.062357099937216255</v>
      </c>
      <c r="L72" s="13">
        <f t="shared" si="0"/>
        <v>0.0477528455617319</v>
      </c>
      <c r="M72" s="20">
        <f t="shared" si="11"/>
        <v>203.660332179005</v>
      </c>
      <c r="N72" s="23"/>
      <c r="T72" s="27"/>
      <c r="U72" s="27"/>
      <c r="V72" s="27"/>
    </row>
    <row r="73" spans="1:22" ht="12.75">
      <c r="A73">
        <f t="shared" si="2"/>
        <v>52</v>
      </c>
      <c r="B73">
        <f t="shared" si="3"/>
        <v>312</v>
      </c>
      <c r="C73" s="31">
        <v>0.00470000000000001</v>
      </c>
      <c r="D73" s="13">
        <f t="shared" si="4"/>
        <v>0.01410000000000003</v>
      </c>
      <c r="E73" s="13">
        <f t="shared" si="5"/>
        <v>0.4959000000000001</v>
      </c>
      <c r="F73" s="13">
        <f t="shared" si="6"/>
        <v>0.08700886326249804</v>
      </c>
      <c r="G73" s="13">
        <f t="shared" si="7"/>
        <v>0.006500813681861783</v>
      </c>
      <c r="H73" s="13">
        <f t="shared" si="1"/>
        <v>0.3141869693911358</v>
      </c>
      <c r="I73" s="13">
        <f t="shared" si="8"/>
        <v>0.012718887910341925</v>
      </c>
      <c r="J73" s="13">
        <f t="shared" si="9"/>
        <v>0.006500813681861783</v>
      </c>
      <c r="K73" s="14">
        <f t="shared" si="10"/>
        <v>0.06554987129210632</v>
      </c>
      <c r="L73" s="13">
        <f t="shared" si="0"/>
        <v>0.05069841648044633</v>
      </c>
      <c r="M73" s="20">
        <f t="shared" si="11"/>
        <v>221.9117621119657</v>
      </c>
      <c r="N73" s="23"/>
      <c r="T73" s="27"/>
      <c r="U73" s="27"/>
      <c r="V73" s="27"/>
    </row>
    <row r="74" spans="1:22" ht="12.75">
      <c r="A74">
        <f t="shared" si="2"/>
        <v>53</v>
      </c>
      <c r="B74">
        <f t="shared" si="3"/>
        <v>318</v>
      </c>
      <c r="C74" s="31">
        <v>0.004799999999999999</v>
      </c>
      <c r="D74" s="13">
        <f t="shared" si="4"/>
        <v>0.014399999999999996</v>
      </c>
      <c r="E74" s="13">
        <f t="shared" si="5"/>
        <v>0.5103000000000001</v>
      </c>
      <c r="F74" s="13">
        <f t="shared" si="6"/>
        <v>0.09383140307363269</v>
      </c>
      <c r="G74" s="13">
        <f t="shared" si="7"/>
        <v>0.006822539811134648</v>
      </c>
      <c r="H74" s="13">
        <f t="shared" si="1"/>
        <v>0.3272361531255013</v>
      </c>
      <c r="I74" s="13">
        <f t="shared" si="8"/>
        <v>0.013049183734365533</v>
      </c>
      <c r="J74" s="13">
        <f t="shared" si="9"/>
        <v>0.006822539811134648</v>
      </c>
      <c r="K74" s="14">
        <f t="shared" si="10"/>
        <v>0.0687939430956077</v>
      </c>
      <c r="L74" s="13">
        <f t="shared" si="0"/>
        <v>0.053693596610157365</v>
      </c>
      <c r="M74" s="20">
        <f t="shared" si="11"/>
        <v>241.24145689162233</v>
      </c>
      <c r="N74" s="23"/>
      <c r="T74" s="27"/>
      <c r="U74" s="27"/>
      <c r="V74" s="27"/>
    </row>
    <row r="75" spans="1:22" ht="12.75">
      <c r="A75">
        <f t="shared" si="2"/>
        <v>54</v>
      </c>
      <c r="B75">
        <f t="shared" si="3"/>
        <v>324</v>
      </c>
      <c r="C75" s="31">
        <v>0.004899999999999988</v>
      </c>
      <c r="D75" s="13">
        <f t="shared" si="4"/>
        <v>0.014699999999999963</v>
      </c>
      <c r="E75" s="13">
        <f t="shared" si="5"/>
        <v>0.525</v>
      </c>
      <c r="F75" s="13">
        <f t="shared" si="6"/>
        <v>0.10098048704944047</v>
      </c>
      <c r="G75" s="13">
        <f t="shared" si="7"/>
        <v>0.007149083975807782</v>
      </c>
      <c r="H75" s="13">
        <f t="shared" si="1"/>
        <v>0.3406154974962559</v>
      </c>
      <c r="I75" s="13">
        <f t="shared" si="8"/>
        <v>0.013379344370754609</v>
      </c>
      <c r="J75" s="13">
        <f t="shared" si="9"/>
        <v>0.007149083975807782</v>
      </c>
      <c r="K75" s="14">
        <f t="shared" si="10"/>
        <v>0.07208659675606181</v>
      </c>
      <c r="L75" s="13">
        <f t="shared" si="0"/>
        <v>0.05673844630391689</v>
      </c>
      <c r="M75" s="20">
        <f t="shared" si="11"/>
        <v>261.6672975610324</v>
      </c>
      <c r="N75" s="23"/>
      <c r="T75" s="27"/>
      <c r="U75" s="27"/>
      <c r="V75" s="27"/>
    </row>
    <row r="76" spans="1:22" ht="12.75">
      <c r="A76">
        <f t="shared" si="2"/>
        <v>55</v>
      </c>
      <c r="B76">
        <f t="shared" si="3"/>
        <v>330</v>
      </c>
      <c r="C76" s="31">
        <v>0.005</v>
      </c>
      <c r="D76" s="13">
        <f t="shared" si="4"/>
        <v>0.015</v>
      </c>
      <c r="E76" s="13">
        <f t="shared" si="5"/>
        <v>0.54</v>
      </c>
      <c r="F76" s="13">
        <f t="shared" si="6"/>
        <v>0.1084606676253709</v>
      </c>
      <c r="G76" s="13">
        <f t="shared" si="7"/>
        <v>0.007480180575930431</v>
      </c>
      <c r="H76" s="13">
        <f t="shared" si="1"/>
        <v>0.35432480130763877</v>
      </c>
      <c r="I76" s="13">
        <f t="shared" si="8"/>
        <v>0.013709303811382856</v>
      </c>
      <c r="J76" s="13">
        <f t="shared" si="9"/>
        <v>0.007480180575930431</v>
      </c>
      <c r="K76" s="14">
        <f t="shared" si="10"/>
        <v>0.07542515414063185</v>
      </c>
      <c r="L76" s="13">
        <f t="shared" si="0"/>
        <v>0.05983252433017688</v>
      </c>
      <c r="M76" s="20">
        <f t="shared" si="11"/>
        <v>283.2070063198961</v>
      </c>
      <c r="N76" s="23"/>
      <c r="T76" s="27"/>
      <c r="U76" s="27"/>
      <c r="V76" s="27"/>
    </row>
    <row r="77" spans="1:22" ht="12.75">
      <c r="A77">
        <f t="shared" si="2"/>
        <v>56</v>
      </c>
      <c r="B77">
        <f t="shared" si="3"/>
        <v>336</v>
      </c>
      <c r="C77" s="31">
        <v>0.0049000000000000155</v>
      </c>
      <c r="D77" s="13">
        <f t="shared" si="4"/>
        <v>0.014700000000000046</v>
      </c>
      <c r="E77" s="13">
        <f t="shared" si="5"/>
        <v>0.5547000000000001</v>
      </c>
      <c r="F77" s="13">
        <f t="shared" si="6"/>
        <v>0.11596629276318818</v>
      </c>
      <c r="G77" s="13">
        <f t="shared" si="7"/>
        <v>0.007505625137817273</v>
      </c>
      <c r="H77" s="13">
        <f t="shared" si="1"/>
        <v>0.3678122433026788</v>
      </c>
      <c r="I77" s="13">
        <f t="shared" si="8"/>
        <v>0.01348744199504004</v>
      </c>
      <c r="J77" s="13">
        <f t="shared" si="9"/>
        <v>0.007505625137817273</v>
      </c>
      <c r="K77" s="14">
        <f t="shared" si="10"/>
        <v>0.0756817201396575</v>
      </c>
      <c r="L77" s="13">
        <f t="shared" si="0"/>
        <v>0.06269087211380739</v>
      </c>
      <c r="M77" s="20">
        <f t="shared" si="11"/>
        <v>305.7757202808668</v>
      </c>
      <c r="N77" s="23"/>
      <c r="T77" s="27"/>
      <c r="U77" s="27"/>
      <c r="V77" s="27"/>
    </row>
    <row r="78" spans="1:22" ht="12.75">
      <c r="A78">
        <f t="shared" si="2"/>
        <v>57</v>
      </c>
      <c r="B78">
        <f t="shared" si="3"/>
        <v>342</v>
      </c>
      <c r="C78" s="31">
        <v>0.005099999999999993</v>
      </c>
      <c r="D78" s="13">
        <f t="shared" si="4"/>
        <v>0.01529999999999998</v>
      </c>
      <c r="E78" s="13">
        <f t="shared" si="5"/>
        <v>0.5700000000000001</v>
      </c>
      <c r="F78" s="13">
        <f t="shared" si="6"/>
        <v>0.12395576001075376</v>
      </c>
      <c r="G78" s="13">
        <f t="shared" si="7"/>
        <v>0.00798946724756558</v>
      </c>
      <c r="H78" s="13">
        <f t="shared" si="1"/>
        <v>0.38190182724912974</v>
      </c>
      <c r="I78" s="13">
        <f t="shared" si="8"/>
        <v>0.014089583946450934</v>
      </c>
      <c r="J78" s="13">
        <f t="shared" si="9"/>
        <v>0.00798946724756558</v>
      </c>
      <c r="K78" s="14">
        <f t="shared" si="10"/>
        <v>0.08056046141295292</v>
      </c>
      <c r="L78" s="13">
        <f t="shared" si="0"/>
        <v>0.06549636641607973</v>
      </c>
      <c r="M78" s="20">
        <f t="shared" si="11"/>
        <v>329.35441219065547</v>
      </c>
      <c r="N78" s="23"/>
      <c r="T78" s="27"/>
      <c r="U78" s="27"/>
      <c r="V78" s="27"/>
    </row>
    <row r="79" spans="1:22" ht="12.75">
      <c r="A79">
        <f t="shared" si="2"/>
        <v>58</v>
      </c>
      <c r="B79">
        <f t="shared" si="3"/>
        <v>348</v>
      </c>
      <c r="C79" s="31">
        <v>0.00520000000000001</v>
      </c>
      <c r="D79" s="13">
        <f t="shared" si="4"/>
        <v>0.01560000000000003</v>
      </c>
      <c r="E79" s="13">
        <f t="shared" si="5"/>
        <v>0.5856000000000001</v>
      </c>
      <c r="F79" s="13">
        <f t="shared" si="6"/>
        <v>0.13228164885957497</v>
      </c>
      <c r="G79" s="13">
        <f t="shared" si="7"/>
        <v>0.008325888848821211</v>
      </c>
      <c r="H79" s="13">
        <f t="shared" si="1"/>
        <v>0.3963186015593997</v>
      </c>
      <c r="I79" s="13">
        <f t="shared" si="8"/>
        <v>0.014416774310269942</v>
      </c>
      <c r="J79" s="13">
        <f t="shared" si="9"/>
        <v>0.008325888848821211</v>
      </c>
      <c r="K79" s="14">
        <f t="shared" si="10"/>
        <v>0.0839527125589472</v>
      </c>
      <c r="L79" s="13">
        <f t="shared" si="0"/>
        <v>0.06854367924696524</v>
      </c>
      <c r="M79" s="20">
        <f t="shared" si="11"/>
        <v>354.03013671956296</v>
      </c>
      <c r="N79" s="23"/>
      <c r="T79" s="27"/>
      <c r="U79" s="27"/>
      <c r="V79" s="27"/>
    </row>
    <row r="80" spans="1:22" ht="12.75">
      <c r="A80">
        <f t="shared" si="2"/>
        <v>59</v>
      </c>
      <c r="B80">
        <f t="shared" si="3"/>
        <v>354</v>
      </c>
      <c r="C80" s="31">
        <v>0.005299999999999999</v>
      </c>
      <c r="D80" s="13">
        <f t="shared" si="4"/>
        <v>0.015899999999999997</v>
      </c>
      <c r="E80" s="13">
        <f t="shared" si="5"/>
        <v>0.6015000000000001</v>
      </c>
      <c r="F80" s="13">
        <f t="shared" si="6"/>
        <v>0.1409476922325845</v>
      </c>
      <c r="G80" s="13">
        <f t="shared" si="7"/>
        <v>0.008666043373009524</v>
      </c>
      <c r="H80" s="13">
        <f t="shared" si="1"/>
        <v>0.41106229476993705</v>
      </c>
      <c r="I80" s="13">
        <f t="shared" si="8"/>
        <v>0.014743693210537367</v>
      </c>
      <c r="J80" s="13">
        <f t="shared" si="9"/>
        <v>0.008666043373009524</v>
      </c>
      <c r="K80" s="14">
        <f t="shared" si="10"/>
        <v>0.08738260401117937</v>
      </c>
      <c r="L80" s="13">
        <f t="shared" si="0"/>
        <v>0.07165712998116489</v>
      </c>
      <c r="M80" s="20">
        <f t="shared" si="11"/>
        <v>379.82670351278233</v>
      </c>
      <c r="N80" s="23"/>
      <c r="T80" s="27"/>
      <c r="U80" s="27"/>
      <c r="V80" s="27"/>
    </row>
    <row r="81" spans="1:22" ht="12.75">
      <c r="A81">
        <f t="shared" si="2"/>
        <v>60</v>
      </c>
      <c r="B81">
        <f t="shared" si="3"/>
        <v>360</v>
      </c>
      <c r="C81" s="31">
        <v>0.005499999999999977</v>
      </c>
      <c r="D81" s="13">
        <f t="shared" si="4"/>
        <v>0.01649999999999993</v>
      </c>
      <c r="E81" s="13">
        <f t="shared" si="5"/>
        <v>0.6180000000000001</v>
      </c>
      <c r="F81" s="13">
        <f t="shared" si="6"/>
        <v>0.1501259076558232</v>
      </c>
      <c r="G81" s="13">
        <f t="shared" si="7"/>
        <v>0.009178215423238711</v>
      </c>
      <c r="H81" s="13">
        <f t="shared" si="1"/>
        <v>0.4264121167405369</v>
      </c>
      <c r="I81" s="13">
        <f t="shared" si="8"/>
        <v>0.015349821970599864</v>
      </c>
      <c r="J81" s="13">
        <f t="shared" si="9"/>
        <v>0.009178215423238711</v>
      </c>
      <c r="K81" s="14">
        <f t="shared" si="10"/>
        <v>0.092547005517657</v>
      </c>
      <c r="L81" s="13">
        <f t="shared" si="0"/>
        <v>0.07498579812357457</v>
      </c>
      <c r="M81" s="20">
        <f t="shared" si="11"/>
        <v>406.8215908372692</v>
      </c>
      <c r="N81" s="23"/>
      <c r="T81" s="27"/>
      <c r="U81" s="27"/>
      <c r="V81" s="27"/>
    </row>
    <row r="82" spans="1:22" ht="12.75">
      <c r="A82">
        <f t="shared" si="2"/>
        <v>61</v>
      </c>
      <c r="B82">
        <f t="shared" si="3"/>
        <v>366</v>
      </c>
      <c r="C82" s="31">
        <v>0.006000000000000005</v>
      </c>
      <c r="D82" s="13">
        <f t="shared" si="4"/>
        <v>0.018000000000000016</v>
      </c>
      <c r="E82" s="13">
        <f t="shared" si="5"/>
        <v>0.6360000000000001</v>
      </c>
      <c r="F82" s="13">
        <f t="shared" si="6"/>
        <v>0.16034544122740765</v>
      </c>
      <c r="G82" s="13">
        <f t="shared" si="7"/>
        <v>0.01021953357158445</v>
      </c>
      <c r="H82" s="13">
        <f t="shared" si="1"/>
        <v>0.4432115374594331</v>
      </c>
      <c r="I82" s="13">
        <f t="shared" si="8"/>
        <v>0.016799420718896174</v>
      </c>
      <c r="J82" s="13">
        <f t="shared" si="9"/>
        <v>0.01021953357158445</v>
      </c>
      <c r="K82" s="14">
        <f t="shared" si="10"/>
        <v>0.10304696351347653</v>
      </c>
      <c r="L82" s="13">
        <f t="shared" si="0"/>
        <v>0.07913328655848224</v>
      </c>
      <c r="M82" s="20">
        <f t="shared" si="11"/>
        <v>435.3095739983228</v>
      </c>
      <c r="N82" s="23"/>
      <c r="T82" s="27"/>
      <c r="U82" s="27"/>
      <c r="V82" s="27"/>
    </row>
    <row r="83" spans="1:22" ht="12.75">
      <c r="A83">
        <f t="shared" si="2"/>
        <v>62</v>
      </c>
      <c r="B83">
        <f t="shared" si="3"/>
        <v>372</v>
      </c>
      <c r="C83" s="31">
        <v>0.006099999999999994</v>
      </c>
      <c r="D83" s="13">
        <f t="shared" si="4"/>
        <v>0.018299999999999983</v>
      </c>
      <c r="E83" s="13">
        <f t="shared" si="5"/>
        <v>0.6543000000000001</v>
      </c>
      <c r="F83" s="13">
        <f t="shared" si="6"/>
        <v>0.1709480027927895</v>
      </c>
      <c r="G83" s="13">
        <f t="shared" si="7"/>
        <v>0.010602561565381835</v>
      </c>
      <c r="H83" s="13">
        <f t="shared" si="1"/>
        <v>0.46034514282229805</v>
      </c>
      <c r="I83" s="13">
        <f t="shared" si="8"/>
        <v>0.017133605362864957</v>
      </c>
      <c r="J83" s="13">
        <f t="shared" si="9"/>
        <v>0.010602561565381835</v>
      </c>
      <c r="K83" s="14">
        <f t="shared" si="10"/>
        <v>0.1069091624509335</v>
      </c>
      <c r="L83" s="13">
        <f t="shared" si="0"/>
        <v>0.08383233681734092</v>
      </c>
      <c r="M83" s="20">
        <f t="shared" si="11"/>
        <v>465.4892152525655</v>
      </c>
      <c r="N83" s="23"/>
      <c r="T83" s="27"/>
      <c r="U83" s="27"/>
      <c r="V83" s="27"/>
    </row>
    <row r="84" spans="1:22" ht="12.75">
      <c r="A84">
        <f t="shared" si="2"/>
        <v>63</v>
      </c>
      <c r="B84">
        <f t="shared" si="3"/>
        <v>378</v>
      </c>
      <c r="C84" s="31">
        <v>0.006200000000000011</v>
      </c>
      <c r="D84" s="13">
        <f t="shared" si="4"/>
        <v>0.018600000000000033</v>
      </c>
      <c r="E84" s="13">
        <f t="shared" si="5"/>
        <v>0.6729000000000002</v>
      </c>
      <c r="F84" s="13">
        <f t="shared" si="6"/>
        <v>0.18193532371287469</v>
      </c>
      <c r="G84" s="13">
        <f t="shared" si="7"/>
        <v>0.010987320920085197</v>
      </c>
      <c r="H84" s="13">
        <f t="shared" si="1"/>
        <v>0.4778119438120389</v>
      </c>
      <c r="I84" s="13">
        <f t="shared" si="8"/>
        <v>0.01746680098974085</v>
      </c>
      <c r="J84" s="13">
        <f t="shared" si="9"/>
        <v>0.010987320920085197</v>
      </c>
      <c r="K84" s="14">
        <f t="shared" si="10"/>
        <v>0.11078881927752575</v>
      </c>
      <c r="L84" s="13">
        <f t="shared" si="0"/>
        <v>0.08838081937132068</v>
      </c>
      <c r="M84" s="20">
        <f t="shared" si="11"/>
        <v>497.30631022624095</v>
      </c>
      <c r="N84" s="23"/>
      <c r="T84" s="27"/>
      <c r="U84" s="27"/>
      <c r="V84" s="27"/>
    </row>
    <row r="85" spans="1:22" ht="12.75">
      <c r="A85">
        <f t="shared" si="2"/>
        <v>64</v>
      </c>
      <c r="B85">
        <f t="shared" si="3"/>
        <v>384</v>
      </c>
      <c r="C85" s="31">
        <v>0.0063</v>
      </c>
      <c r="D85" s="13">
        <f t="shared" si="4"/>
        <v>0.0189</v>
      </c>
      <c r="E85" s="13">
        <f t="shared" si="5"/>
        <v>0.6918000000000002</v>
      </c>
      <c r="F85" s="13">
        <f t="shared" si="6"/>
        <v>0.19330893329383989</v>
      </c>
      <c r="G85" s="13">
        <f t="shared" si="7"/>
        <v>0.0113736095809652</v>
      </c>
      <c r="H85" s="13">
        <f t="shared" si="1"/>
        <v>0.4956109668926408</v>
      </c>
      <c r="I85" s="13">
        <f t="shared" si="8"/>
        <v>0.017799023080601883</v>
      </c>
      <c r="J85" s="13">
        <f t="shared" si="9"/>
        <v>0.0113736095809652</v>
      </c>
      <c r="K85" s="14">
        <f t="shared" si="10"/>
        <v>0.11468389660806576</v>
      </c>
      <c r="L85" s="13">
        <f aca="true" t="shared" si="12" ref="L85:L148">+L84+($B$8*((K84+K85)-(2*L84)))</f>
        <v>0.09280909911158888</v>
      </c>
      <c r="M85" s="20">
        <f t="shared" si="11"/>
        <v>530.717585906413</v>
      </c>
      <c r="N85" s="23"/>
      <c r="T85" s="27"/>
      <c r="U85" s="27"/>
      <c r="V85" s="27"/>
    </row>
    <row r="86" spans="1:22" ht="12.75">
      <c r="A86">
        <f t="shared" si="2"/>
        <v>65</v>
      </c>
      <c r="B86">
        <f t="shared" si="3"/>
        <v>390</v>
      </c>
      <c r="C86" s="31">
        <v>0.006399999999999989</v>
      </c>
      <c r="D86" s="13">
        <f t="shared" si="4"/>
        <v>0.019199999999999967</v>
      </c>
      <c r="E86" s="13">
        <f t="shared" si="5"/>
        <v>0.7110000000000002</v>
      </c>
      <c r="F86" s="13">
        <f t="shared" si="6"/>
        <v>0.2050701688842779</v>
      </c>
      <c r="G86" s="13">
        <f t="shared" si="7"/>
        <v>0.011761235590438013</v>
      </c>
      <c r="H86" s="13">
        <f aca="true" t="shared" si="13" ref="H86:H120">+IF(E86&lt;$F$13,0,((E86-$F$13)^2)/(E86+0.8*$F$12))</f>
        <v>0.5137412557030099</v>
      </c>
      <c r="I86" s="13">
        <f t="shared" si="8"/>
        <v>0.0181302888103691</v>
      </c>
      <c r="J86" s="13">
        <f t="shared" si="9"/>
        <v>0.011761235590438013</v>
      </c>
      <c r="K86" s="14">
        <f t="shared" si="10"/>
        <v>0.11859245887024995</v>
      </c>
      <c r="L86" s="13">
        <f t="shared" si="12"/>
        <v>0.09714165886205597</v>
      </c>
      <c r="M86" s="20">
        <f t="shared" si="11"/>
        <v>565.6885830967532</v>
      </c>
      <c r="N86" s="23"/>
      <c r="T86" s="27"/>
      <c r="U86" s="27"/>
      <c r="V86" s="27"/>
    </row>
    <row r="87" spans="1:22" ht="12.75">
      <c r="A87">
        <f aca="true" t="shared" si="14" ref="A87:A120">+A86+1</f>
        <v>66</v>
      </c>
      <c r="B87">
        <f aca="true" t="shared" si="15" ref="B87:B150">+(A87)*$B$6</f>
        <v>396</v>
      </c>
      <c r="C87" s="31">
        <v>0.005900000000000016</v>
      </c>
      <c r="D87" s="13">
        <f aca="true" t="shared" si="16" ref="D87:D150">+C87*$B$5</f>
        <v>0.01770000000000005</v>
      </c>
      <c r="E87" s="13">
        <f aca="true" t="shared" si="17" ref="E87:E120">+D87+E86</f>
        <v>0.7287000000000002</v>
      </c>
      <c r="F87" s="13">
        <f aca="true" t="shared" si="18" ref="F87:F150">IF(E87&lt;$B$13,0,((E87-$B$13)^2)/(E87+0.8*$B$12))</f>
        <v>0.21609021474027992</v>
      </c>
      <c r="G87" s="13">
        <f aca="true" t="shared" si="19" ref="G87:G150">+F87-F86</f>
        <v>0.011020045856002025</v>
      </c>
      <c r="H87" s="13">
        <f t="shared" si="13"/>
        <v>0.5304959116434299</v>
      </c>
      <c r="I87" s="13">
        <f aca="true" t="shared" si="20" ref="I87:I150">+H87-H86</f>
        <v>0.016754655940420027</v>
      </c>
      <c r="J87" s="13">
        <f aca="true" t="shared" si="21" ref="J87:J120">+($B$10/$B$4)*G87+(($F$10/$B$4)*I87)</f>
        <v>0.011020045856002025</v>
      </c>
      <c r="K87" s="14">
        <f aca="true" t="shared" si="22" ref="K87:K150">+(60.5*J87*$B$4)/$B$6</f>
        <v>0.11111879571468708</v>
      </c>
      <c r="L87" s="13">
        <f t="shared" si="12"/>
        <v>0.10036238039485826</v>
      </c>
      <c r="M87" s="20">
        <f aca="true" t="shared" si="23" ref="M87:M150">+L87*$B$6*60+M86</f>
        <v>601.8190400389021</v>
      </c>
      <c r="N87" s="23"/>
      <c r="T87" s="27"/>
      <c r="U87" s="27"/>
      <c r="V87" s="27"/>
    </row>
    <row r="88" spans="1:22" ht="12.75">
      <c r="A88">
        <f t="shared" si="14"/>
        <v>67</v>
      </c>
      <c r="B88">
        <f t="shared" si="15"/>
        <v>402</v>
      </c>
      <c r="C88" s="31">
        <v>0.005899999999999989</v>
      </c>
      <c r="D88" s="13">
        <f t="shared" si="16"/>
        <v>0.017699999999999966</v>
      </c>
      <c r="E88" s="13">
        <f t="shared" si="17"/>
        <v>0.7464000000000002</v>
      </c>
      <c r="F88" s="13">
        <f t="shared" si="18"/>
        <v>0.22727424244172084</v>
      </c>
      <c r="G88" s="13">
        <f t="shared" si="19"/>
        <v>0.011184027701440918</v>
      </c>
      <c r="H88" s="13">
        <f t="shared" si="13"/>
        <v>0.5472873560372338</v>
      </c>
      <c r="I88" s="13">
        <f t="shared" si="20"/>
        <v>0.016791444393803867</v>
      </c>
      <c r="J88" s="13">
        <f t="shared" si="21"/>
        <v>0.011184027701440918</v>
      </c>
      <c r="K88" s="14">
        <f t="shared" si="22"/>
        <v>0.1127722793228626</v>
      </c>
      <c r="L88" s="13">
        <f t="shared" si="12"/>
        <v>0.1024684089628431</v>
      </c>
      <c r="M88" s="20">
        <f t="shared" si="23"/>
        <v>638.7076672655256</v>
      </c>
      <c r="N88" s="23"/>
      <c r="T88" s="27"/>
      <c r="U88" s="27"/>
      <c r="V88" s="27"/>
    </row>
    <row r="89" spans="1:22" ht="12.75">
      <c r="A89">
        <f t="shared" si="14"/>
        <v>68</v>
      </c>
      <c r="B89">
        <f t="shared" si="15"/>
        <v>408</v>
      </c>
      <c r="C89" s="31">
        <v>0.006100000000000022</v>
      </c>
      <c r="D89" s="13">
        <f t="shared" si="16"/>
        <v>0.018300000000000066</v>
      </c>
      <c r="E89" s="13">
        <f t="shared" si="17"/>
        <v>0.7647000000000003</v>
      </c>
      <c r="F89" s="13">
        <f t="shared" si="18"/>
        <v>0.23900346384323748</v>
      </c>
      <c r="G89" s="13">
        <f t="shared" si="19"/>
        <v>0.011729221401516637</v>
      </c>
      <c r="H89" s="13">
        <f t="shared" si="13"/>
        <v>0.5646844437591405</v>
      </c>
      <c r="I89" s="13">
        <f t="shared" si="20"/>
        <v>0.017397087721906734</v>
      </c>
      <c r="J89" s="13">
        <f t="shared" si="21"/>
        <v>0.011729221401516637</v>
      </c>
      <c r="K89" s="14">
        <f t="shared" si="22"/>
        <v>0.11826964913195942</v>
      </c>
      <c r="L89" s="13">
        <f t="shared" si="12"/>
        <v>0.10484160082912818</v>
      </c>
      <c r="M89" s="20">
        <f t="shared" si="23"/>
        <v>676.4506435640118</v>
      </c>
      <c r="N89" s="23"/>
      <c r="T89" s="27"/>
      <c r="U89" s="27"/>
      <c r="V89" s="27"/>
    </row>
    <row r="90" spans="1:22" ht="12.75">
      <c r="A90">
        <f t="shared" si="14"/>
        <v>69</v>
      </c>
      <c r="B90">
        <f t="shared" si="15"/>
        <v>414</v>
      </c>
      <c r="C90" s="31">
        <v>0.006399999999999961</v>
      </c>
      <c r="D90" s="13">
        <f t="shared" si="16"/>
        <v>0.019199999999999884</v>
      </c>
      <c r="E90" s="13">
        <f t="shared" si="17"/>
        <v>0.7839000000000002</v>
      </c>
      <c r="F90" s="13">
        <f t="shared" si="18"/>
        <v>0.2514842623917649</v>
      </c>
      <c r="G90" s="13">
        <f t="shared" si="19"/>
        <v>0.012480798548527433</v>
      </c>
      <c r="H90" s="13">
        <f t="shared" si="13"/>
        <v>0.5829746319966828</v>
      </c>
      <c r="I90" s="13">
        <f t="shared" si="20"/>
        <v>0.01829018823754225</v>
      </c>
      <c r="J90" s="13">
        <f t="shared" si="21"/>
        <v>0.012480798548527433</v>
      </c>
      <c r="K90" s="14">
        <f t="shared" si="22"/>
        <v>0.12584805203098495</v>
      </c>
      <c r="L90" s="13">
        <f t="shared" si="12"/>
        <v>0.1079720098750089</v>
      </c>
      <c r="M90" s="20">
        <f t="shared" si="23"/>
        <v>715.320567119015</v>
      </c>
      <c r="N90" s="23"/>
      <c r="T90" s="27"/>
      <c r="U90" s="27"/>
      <c r="V90" s="27"/>
    </row>
    <row r="91" spans="1:22" ht="12.75">
      <c r="A91">
        <f t="shared" si="14"/>
        <v>70</v>
      </c>
      <c r="B91">
        <f t="shared" si="15"/>
        <v>420</v>
      </c>
      <c r="C91" s="31">
        <v>0.006700000000000039</v>
      </c>
      <c r="D91" s="13">
        <f t="shared" si="16"/>
        <v>0.020100000000000118</v>
      </c>
      <c r="E91" s="13">
        <f t="shared" si="17"/>
        <v>0.8040000000000003</v>
      </c>
      <c r="F91" s="13">
        <f t="shared" si="18"/>
        <v>0.26473443621457277</v>
      </c>
      <c r="G91" s="13">
        <f t="shared" si="19"/>
        <v>0.013250173822807854</v>
      </c>
      <c r="H91" s="13">
        <f t="shared" si="13"/>
        <v>0.6021608712351516</v>
      </c>
      <c r="I91" s="13">
        <f t="shared" si="20"/>
        <v>0.01918623923846885</v>
      </c>
      <c r="J91" s="13">
        <f t="shared" si="21"/>
        <v>0.013250173822807854</v>
      </c>
      <c r="K91" s="14">
        <f t="shared" si="22"/>
        <v>0.1336059193799792</v>
      </c>
      <c r="L91" s="13">
        <f t="shared" si="12"/>
        <v>0.11192746002600402</v>
      </c>
      <c r="M91" s="20">
        <f t="shared" si="23"/>
        <v>755.6144527283765</v>
      </c>
      <c r="N91" s="23"/>
      <c r="T91" s="27"/>
      <c r="U91" s="27"/>
      <c r="V91" s="27"/>
    </row>
    <row r="92" spans="1:22" ht="12.75">
      <c r="A92">
        <f t="shared" si="14"/>
        <v>71</v>
      </c>
      <c r="B92">
        <f t="shared" si="15"/>
        <v>426</v>
      </c>
      <c r="C92" s="31">
        <v>0.007199999999999984</v>
      </c>
      <c r="D92" s="13">
        <f t="shared" si="16"/>
        <v>0.021599999999999953</v>
      </c>
      <c r="E92" s="13">
        <f t="shared" si="17"/>
        <v>0.8256000000000002</v>
      </c>
      <c r="F92" s="13">
        <f t="shared" si="18"/>
        <v>0.27917520617777813</v>
      </c>
      <c r="G92" s="13">
        <f t="shared" si="19"/>
        <v>0.014440769963205369</v>
      </c>
      <c r="H92" s="13">
        <f t="shared" si="13"/>
        <v>0.6228203278352686</v>
      </c>
      <c r="I92" s="13">
        <f t="shared" si="20"/>
        <v>0.020659456600117032</v>
      </c>
      <c r="J92" s="13">
        <f t="shared" si="21"/>
        <v>0.014440769963205369</v>
      </c>
      <c r="K92" s="14">
        <f t="shared" si="22"/>
        <v>0.14561109712898748</v>
      </c>
      <c r="L92" s="13">
        <f t="shared" si="12"/>
        <v>0.11696037788572754</v>
      </c>
      <c r="M92" s="20">
        <f t="shared" si="23"/>
        <v>797.7201887672384</v>
      </c>
      <c r="N92" s="23"/>
      <c r="T92" s="27"/>
      <c r="U92" s="27"/>
      <c r="V92" s="27"/>
    </row>
    <row r="93" spans="1:22" ht="12.75">
      <c r="A93">
        <f t="shared" si="14"/>
        <v>72</v>
      </c>
      <c r="B93">
        <f t="shared" si="15"/>
        <v>432</v>
      </c>
      <c r="C93" s="31">
        <v>0.007699999999999985</v>
      </c>
      <c r="D93" s="13">
        <f t="shared" si="16"/>
        <v>0.023099999999999954</v>
      </c>
      <c r="E93" s="13">
        <f t="shared" si="17"/>
        <v>0.8487000000000002</v>
      </c>
      <c r="F93" s="13">
        <f t="shared" si="18"/>
        <v>0.2948404155369226</v>
      </c>
      <c r="G93" s="13">
        <f t="shared" si="19"/>
        <v>0.01566520935914445</v>
      </c>
      <c r="H93" s="13">
        <f t="shared" si="13"/>
        <v>0.644958899193149</v>
      </c>
      <c r="I93" s="13">
        <f t="shared" si="20"/>
        <v>0.022138571357880332</v>
      </c>
      <c r="J93" s="13">
        <f t="shared" si="21"/>
        <v>0.01566520935914445</v>
      </c>
      <c r="K93" s="14">
        <f t="shared" si="22"/>
        <v>0.15795752770470653</v>
      </c>
      <c r="L93" s="13">
        <f t="shared" si="12"/>
        <v>0.12329200234593107</v>
      </c>
      <c r="M93" s="20">
        <f t="shared" si="23"/>
        <v>842.1053096117736</v>
      </c>
      <c r="N93" s="23"/>
      <c r="T93" s="27"/>
      <c r="U93" s="27"/>
      <c r="V93" s="27"/>
    </row>
    <row r="94" spans="1:22" ht="12.75">
      <c r="A94">
        <f t="shared" si="14"/>
        <v>73</v>
      </c>
      <c r="B94">
        <f t="shared" si="15"/>
        <v>438</v>
      </c>
      <c r="C94" s="31">
        <v>0.00830000000000003</v>
      </c>
      <c r="D94" s="13">
        <f t="shared" si="16"/>
        <v>0.02490000000000009</v>
      </c>
      <c r="E94" s="13">
        <f t="shared" si="17"/>
        <v>0.8736000000000004</v>
      </c>
      <c r="F94" s="13">
        <f t="shared" si="18"/>
        <v>0.3119714251571795</v>
      </c>
      <c r="G94" s="13">
        <f t="shared" si="19"/>
        <v>0.017131009620256932</v>
      </c>
      <c r="H94" s="13">
        <f t="shared" si="13"/>
        <v>0.6688705299541249</v>
      </c>
      <c r="I94" s="13">
        <f t="shared" si="20"/>
        <v>0.02391163076097591</v>
      </c>
      <c r="J94" s="13">
        <f t="shared" si="21"/>
        <v>0.017131009620256932</v>
      </c>
      <c r="K94" s="14">
        <f t="shared" si="22"/>
        <v>0.17273768033759074</v>
      </c>
      <c r="L94" s="13">
        <f t="shared" si="12"/>
        <v>0.1309384753777888</v>
      </c>
      <c r="M94" s="20">
        <f t="shared" si="23"/>
        <v>889.2431607477776</v>
      </c>
      <c r="N94" s="23"/>
      <c r="T94" s="27"/>
      <c r="U94" s="27"/>
      <c r="V94" s="27"/>
    </row>
    <row r="95" spans="1:22" ht="12.75">
      <c r="A95">
        <f t="shared" si="14"/>
        <v>74</v>
      </c>
      <c r="B95">
        <f t="shared" si="15"/>
        <v>444</v>
      </c>
      <c r="C95" s="31">
        <v>0.009000000000000008</v>
      </c>
      <c r="D95" s="13">
        <f t="shared" si="16"/>
        <v>0.027000000000000024</v>
      </c>
      <c r="E95" s="13">
        <f t="shared" si="17"/>
        <v>0.9006000000000004</v>
      </c>
      <c r="F95" s="13">
        <f t="shared" si="18"/>
        <v>0.33082112050272783</v>
      </c>
      <c r="G95" s="13">
        <f t="shared" si="19"/>
        <v>0.018849695345548312</v>
      </c>
      <c r="H95" s="13">
        <f t="shared" si="13"/>
        <v>0.6948510877366948</v>
      </c>
      <c r="I95" s="13">
        <f t="shared" si="20"/>
        <v>0.025980557782569913</v>
      </c>
      <c r="J95" s="13">
        <f>+($B$10/$B$4)*G95+(($F$10/$B$4)*I95)</f>
        <v>0.018849695345548312</v>
      </c>
      <c r="K95" s="14">
        <f t="shared" si="22"/>
        <v>0.19006776140094547</v>
      </c>
      <c r="L95" s="13">
        <f t="shared" si="12"/>
        <v>0.14011379273987595</v>
      </c>
      <c r="M95" s="20">
        <f t="shared" si="23"/>
        <v>939.6841261341328</v>
      </c>
      <c r="N95" s="23"/>
      <c r="T95" s="27"/>
      <c r="U95" s="27"/>
      <c r="V95" s="27"/>
    </row>
    <row r="96" spans="1:22" ht="12.75">
      <c r="A96">
        <f t="shared" si="14"/>
        <v>75</v>
      </c>
      <c r="B96">
        <f t="shared" si="15"/>
        <v>450</v>
      </c>
      <c r="C96" s="31">
        <v>0.009799999999999975</v>
      </c>
      <c r="D96" s="13">
        <f t="shared" si="16"/>
        <v>0.029399999999999926</v>
      </c>
      <c r="E96" s="13">
        <f t="shared" si="17"/>
        <v>0.9300000000000004</v>
      </c>
      <c r="F96" s="13">
        <f t="shared" si="18"/>
        <v>0.35165424375268917</v>
      </c>
      <c r="G96" s="13">
        <f t="shared" si="19"/>
        <v>0.02083312324996134</v>
      </c>
      <c r="H96" s="13">
        <f t="shared" si="13"/>
        <v>0.7231982948116716</v>
      </c>
      <c r="I96" s="13">
        <f t="shared" si="20"/>
        <v>0.028347207074976843</v>
      </c>
      <c r="J96" s="13">
        <f t="shared" si="21"/>
        <v>0.02083312324996134</v>
      </c>
      <c r="K96" s="14">
        <f t="shared" si="22"/>
        <v>0.21006732610377685</v>
      </c>
      <c r="L96" s="13">
        <f t="shared" si="12"/>
        <v>0.151014474742146</v>
      </c>
      <c r="M96" s="20">
        <f t="shared" si="23"/>
        <v>994.0493370413054</v>
      </c>
      <c r="N96" s="23"/>
      <c r="T96" s="27"/>
      <c r="U96" s="27"/>
      <c r="V96" s="27"/>
    </row>
    <row r="97" spans="1:22" ht="12.75">
      <c r="A97">
        <f t="shared" si="14"/>
        <v>76</v>
      </c>
      <c r="B97">
        <f t="shared" si="15"/>
        <v>456</v>
      </c>
      <c r="C97" s="31">
        <v>0.021399999999999975</v>
      </c>
      <c r="D97" s="13">
        <f t="shared" si="16"/>
        <v>0.06419999999999992</v>
      </c>
      <c r="E97" s="13">
        <f t="shared" si="17"/>
        <v>0.9942000000000003</v>
      </c>
      <c r="F97" s="13">
        <f t="shared" si="18"/>
        <v>0.3981831673959916</v>
      </c>
      <c r="G97" s="13">
        <f t="shared" si="19"/>
        <v>0.04652892364330241</v>
      </c>
      <c r="H97" s="13">
        <f t="shared" si="13"/>
        <v>0.7852852470221923</v>
      </c>
      <c r="I97" s="13">
        <f t="shared" si="20"/>
        <v>0.06208695221052063</v>
      </c>
      <c r="J97" s="13">
        <f t="shared" si="21"/>
        <v>0.04652892364330241</v>
      </c>
      <c r="K97" s="14">
        <f t="shared" si="22"/>
        <v>0.46916664673663266</v>
      </c>
      <c r="L97" s="13">
        <f t="shared" si="12"/>
        <v>0.18530584050179305</v>
      </c>
      <c r="M97" s="20">
        <f t="shared" si="23"/>
        <v>1060.7594396219508</v>
      </c>
      <c r="N97" s="23"/>
      <c r="T97" s="27"/>
      <c r="U97" s="27"/>
      <c r="V97" s="27"/>
    </row>
    <row r="98" spans="1:22" ht="12.75">
      <c r="A98">
        <f t="shared" si="14"/>
        <v>77</v>
      </c>
      <c r="B98">
        <f t="shared" si="15"/>
        <v>462</v>
      </c>
      <c r="C98" s="31">
        <v>0.023300000000000043</v>
      </c>
      <c r="D98" s="13">
        <f t="shared" si="16"/>
        <v>0.06990000000000013</v>
      </c>
      <c r="E98" s="13">
        <f t="shared" si="17"/>
        <v>1.0641000000000005</v>
      </c>
      <c r="F98" s="13">
        <f t="shared" si="18"/>
        <v>0.4503093272499599</v>
      </c>
      <c r="G98" s="13">
        <f t="shared" si="19"/>
        <v>0.052126159853968346</v>
      </c>
      <c r="H98" s="13">
        <f t="shared" si="13"/>
        <v>0.8531359581093939</v>
      </c>
      <c r="I98" s="13">
        <f t="shared" si="20"/>
        <v>0.06785071108720164</v>
      </c>
      <c r="J98" s="13">
        <f t="shared" si="21"/>
        <v>0.052126159853968346</v>
      </c>
      <c r="K98" s="14">
        <f t="shared" si="22"/>
        <v>0.5256054451941808</v>
      </c>
      <c r="L98" s="13">
        <f t="shared" si="12"/>
        <v>0.24204769604063192</v>
      </c>
      <c r="M98" s="20">
        <f t="shared" si="23"/>
        <v>1147.8966101965784</v>
      </c>
      <c r="N98" s="23"/>
      <c r="T98" s="27"/>
      <c r="U98" s="27"/>
      <c r="V98" s="27"/>
    </row>
    <row r="99" spans="1:22" ht="12.75">
      <c r="A99">
        <f t="shared" si="14"/>
        <v>78</v>
      </c>
      <c r="B99">
        <f t="shared" si="15"/>
        <v>468</v>
      </c>
      <c r="C99" s="31">
        <v>0.02410000000000001</v>
      </c>
      <c r="D99" s="13">
        <f t="shared" si="16"/>
        <v>0.07230000000000003</v>
      </c>
      <c r="E99" s="13">
        <f t="shared" si="17"/>
        <v>1.1364000000000005</v>
      </c>
      <c r="F99" s="13">
        <f t="shared" si="18"/>
        <v>0.5056521613660389</v>
      </c>
      <c r="G99" s="13">
        <f t="shared" si="19"/>
        <v>0.05534283411607893</v>
      </c>
      <c r="H99" s="13">
        <f t="shared" si="13"/>
        <v>0.9235482242376571</v>
      </c>
      <c r="I99" s="13">
        <f t="shared" si="20"/>
        <v>0.07041226612826323</v>
      </c>
      <c r="J99" s="13">
        <f t="shared" si="21"/>
        <v>0.05534283411607893</v>
      </c>
      <c r="K99" s="14">
        <f t="shared" si="22"/>
        <v>0.5580402440037959</v>
      </c>
      <c r="L99" s="13">
        <f t="shared" si="12"/>
        <v>0.29655226850578764</v>
      </c>
      <c r="M99" s="20">
        <f t="shared" si="23"/>
        <v>1254.655426858662</v>
      </c>
      <c r="N99" s="23"/>
      <c r="T99" s="27"/>
      <c r="U99" s="27"/>
      <c r="V99" s="27"/>
    </row>
    <row r="100" spans="1:22" ht="12.75">
      <c r="A100">
        <f t="shared" si="14"/>
        <v>79</v>
      </c>
      <c r="B100">
        <f t="shared" si="15"/>
        <v>474</v>
      </c>
      <c r="C100" s="31">
        <v>0.023799999999999988</v>
      </c>
      <c r="D100" s="13">
        <f t="shared" si="16"/>
        <v>0.07139999999999996</v>
      </c>
      <c r="E100" s="13">
        <f t="shared" si="17"/>
        <v>1.2078000000000004</v>
      </c>
      <c r="F100" s="13">
        <f t="shared" si="18"/>
        <v>0.5615703160370642</v>
      </c>
      <c r="G100" s="13">
        <f t="shared" si="19"/>
        <v>0.055918154671025344</v>
      </c>
      <c r="H100" s="13">
        <f t="shared" si="13"/>
        <v>0.9932793777676415</v>
      </c>
      <c r="I100" s="13">
        <f t="shared" si="20"/>
        <v>0.06973115352998438</v>
      </c>
      <c r="J100" s="13">
        <f t="shared" si="21"/>
        <v>0.055918154671025344</v>
      </c>
      <c r="K100" s="14">
        <f t="shared" si="22"/>
        <v>0.5638413929328389</v>
      </c>
      <c r="L100" s="13">
        <f t="shared" si="12"/>
        <v>0.3446229139535203</v>
      </c>
      <c r="M100" s="20">
        <f t="shared" si="23"/>
        <v>1378.7196758819293</v>
      </c>
      <c r="N100" s="23"/>
      <c r="T100" s="27"/>
      <c r="U100" s="27"/>
      <c r="V100" s="27"/>
    </row>
    <row r="101" spans="1:22" ht="12.75">
      <c r="A101">
        <f t="shared" si="14"/>
        <v>80</v>
      </c>
      <c r="B101">
        <f t="shared" si="15"/>
        <v>480</v>
      </c>
      <c r="C101" s="31">
        <v>0.022399999999999975</v>
      </c>
      <c r="D101" s="13">
        <f t="shared" si="16"/>
        <v>0.06719999999999993</v>
      </c>
      <c r="E101" s="13">
        <f t="shared" si="17"/>
        <v>1.2750000000000004</v>
      </c>
      <c r="F101" s="13">
        <f t="shared" si="18"/>
        <v>0.6152239861867191</v>
      </c>
      <c r="G101" s="13">
        <f t="shared" si="19"/>
        <v>0.05365367014965494</v>
      </c>
      <c r="H101" s="13">
        <f t="shared" si="13"/>
        <v>1.0590600589295673</v>
      </c>
      <c r="I101" s="13">
        <f t="shared" si="20"/>
        <v>0.06578068116192581</v>
      </c>
      <c r="J101" s="13">
        <f t="shared" si="21"/>
        <v>0.05365367014965494</v>
      </c>
      <c r="K101" s="14">
        <f t="shared" si="22"/>
        <v>0.5410078406756873</v>
      </c>
      <c r="L101" s="13">
        <f t="shared" si="12"/>
        <v>0.3824050417445644</v>
      </c>
      <c r="M101" s="20">
        <f t="shared" si="23"/>
        <v>1516.3854909099725</v>
      </c>
      <c r="N101" s="23"/>
      <c r="T101" s="27"/>
      <c r="U101" s="27"/>
      <c r="V101" s="27"/>
    </row>
    <row r="102" spans="1:22" ht="12.75">
      <c r="A102">
        <f t="shared" si="14"/>
        <v>81</v>
      </c>
      <c r="B102">
        <f t="shared" si="15"/>
        <v>486</v>
      </c>
      <c r="C102" s="31">
        <v>0.014400000000000024</v>
      </c>
      <c r="D102" s="13">
        <f t="shared" si="16"/>
        <v>0.04320000000000007</v>
      </c>
      <c r="E102" s="13">
        <f t="shared" si="17"/>
        <v>1.3182000000000005</v>
      </c>
      <c r="F102" s="13">
        <f t="shared" si="18"/>
        <v>0.6501930259963179</v>
      </c>
      <c r="G102" s="13">
        <f t="shared" si="19"/>
        <v>0.034969039809598756</v>
      </c>
      <c r="H102" s="13">
        <f t="shared" si="13"/>
        <v>1.1014156339016428</v>
      </c>
      <c r="I102" s="13">
        <f t="shared" si="20"/>
        <v>0.04235557497207543</v>
      </c>
      <c r="J102" s="13">
        <f t="shared" si="21"/>
        <v>0.034969039809598756</v>
      </c>
      <c r="K102" s="14">
        <f t="shared" si="22"/>
        <v>0.35260448474678746</v>
      </c>
      <c r="L102" s="13">
        <f t="shared" si="12"/>
        <v>0.3941143364657777</v>
      </c>
      <c r="M102" s="20">
        <f t="shared" si="23"/>
        <v>1658.2666520376524</v>
      </c>
      <c r="N102" s="23"/>
      <c r="T102" s="27"/>
      <c r="U102" s="27"/>
      <c r="V102" s="27"/>
    </row>
    <row r="103" spans="1:22" ht="12.75">
      <c r="A103">
        <f t="shared" si="14"/>
        <v>82</v>
      </c>
      <c r="B103">
        <f t="shared" si="15"/>
        <v>492</v>
      </c>
      <c r="C103" s="31">
        <v>0.012299999999999978</v>
      </c>
      <c r="D103" s="13">
        <f t="shared" si="16"/>
        <v>0.03689999999999993</v>
      </c>
      <c r="E103" s="13">
        <f t="shared" si="17"/>
        <v>1.3551000000000004</v>
      </c>
      <c r="F103" s="13">
        <f t="shared" si="18"/>
        <v>0.6803370217059923</v>
      </c>
      <c r="G103" s="13">
        <f t="shared" si="19"/>
        <v>0.03014399570967441</v>
      </c>
      <c r="H103" s="13">
        <f t="shared" si="13"/>
        <v>1.137632404654593</v>
      </c>
      <c r="I103" s="13">
        <f t="shared" si="20"/>
        <v>0.036216770752950156</v>
      </c>
      <c r="J103" s="13">
        <f t="shared" si="21"/>
        <v>0.03014399570967441</v>
      </c>
      <c r="K103" s="14">
        <f t="shared" si="22"/>
        <v>0.303951956739217</v>
      </c>
      <c r="L103" s="13">
        <f t="shared" si="12"/>
        <v>0.38214413360709126</v>
      </c>
      <c r="M103" s="20">
        <f t="shared" si="23"/>
        <v>1795.8385401362052</v>
      </c>
      <c r="N103" s="23"/>
      <c r="T103" s="27"/>
      <c r="U103" s="27"/>
      <c r="V103" s="27"/>
    </row>
    <row r="104" spans="1:22" ht="12.75">
      <c r="A104">
        <f t="shared" si="14"/>
        <v>83</v>
      </c>
      <c r="B104">
        <f t="shared" si="15"/>
        <v>498</v>
      </c>
      <c r="C104" s="31">
        <v>0.010599999999999998</v>
      </c>
      <c r="D104" s="13">
        <f t="shared" si="16"/>
        <v>0.031799999999999995</v>
      </c>
      <c r="E104" s="13">
        <f t="shared" si="17"/>
        <v>1.3869000000000005</v>
      </c>
      <c r="F104" s="13">
        <f t="shared" si="18"/>
        <v>0.7065068405596197</v>
      </c>
      <c r="G104" s="13">
        <f t="shared" si="19"/>
        <v>0.026169818853627347</v>
      </c>
      <c r="H104" s="13">
        <f t="shared" si="13"/>
        <v>1.16886969978266</v>
      </c>
      <c r="I104" s="13">
        <f t="shared" si="20"/>
        <v>0.031237295128067055</v>
      </c>
      <c r="J104" s="13">
        <f t="shared" si="21"/>
        <v>0.026169818853627347</v>
      </c>
      <c r="K104" s="14">
        <f t="shared" si="22"/>
        <v>0.2638790067740758</v>
      </c>
      <c r="L104" s="13">
        <f t="shared" si="12"/>
        <v>0.3642843787251922</v>
      </c>
      <c r="M104" s="20">
        <f t="shared" si="23"/>
        <v>1926.9809164772744</v>
      </c>
      <c r="N104" s="23"/>
      <c r="T104" s="27"/>
      <c r="U104" s="27"/>
      <c r="V104" s="27"/>
    </row>
    <row r="105" spans="1:22" ht="12.75">
      <c r="A105">
        <f t="shared" si="14"/>
        <v>84</v>
      </c>
      <c r="B105">
        <f t="shared" si="15"/>
        <v>504</v>
      </c>
      <c r="C105" s="31">
        <v>0.00930000000000003</v>
      </c>
      <c r="D105" s="13">
        <f t="shared" si="16"/>
        <v>0.02790000000000009</v>
      </c>
      <c r="E105" s="13">
        <f t="shared" si="17"/>
        <v>1.4148000000000005</v>
      </c>
      <c r="F105" s="13">
        <f t="shared" si="18"/>
        <v>0.7296068860972108</v>
      </c>
      <c r="G105" s="13">
        <f t="shared" si="19"/>
        <v>0.023100045537591152</v>
      </c>
      <c r="H105" s="13">
        <f t="shared" si="13"/>
        <v>1.196294682885544</v>
      </c>
      <c r="I105" s="13">
        <f t="shared" si="20"/>
        <v>0.027424983102884104</v>
      </c>
      <c r="J105" s="13">
        <f t="shared" si="21"/>
        <v>0.023100045537591152</v>
      </c>
      <c r="K105" s="14">
        <f t="shared" si="22"/>
        <v>0.23292545917071075</v>
      </c>
      <c r="L105" s="13">
        <f t="shared" si="12"/>
        <v>0.34321489767922875</v>
      </c>
      <c r="M105" s="20">
        <f t="shared" si="23"/>
        <v>2050.5382796417966</v>
      </c>
      <c r="N105" s="23"/>
      <c r="T105" s="27"/>
      <c r="U105" s="27"/>
      <c r="V105" s="27"/>
    </row>
    <row r="106" spans="1:22" ht="12.75">
      <c r="A106">
        <f t="shared" si="14"/>
        <v>85</v>
      </c>
      <c r="B106">
        <f t="shared" si="15"/>
        <v>510</v>
      </c>
      <c r="C106" s="31">
        <v>0.008399999999999963</v>
      </c>
      <c r="D106" s="13">
        <f t="shared" si="16"/>
        <v>0.02519999999999989</v>
      </c>
      <c r="E106" s="13">
        <f t="shared" si="17"/>
        <v>1.4400000000000004</v>
      </c>
      <c r="F106" s="13">
        <f t="shared" si="18"/>
        <v>0.7505792380682623</v>
      </c>
      <c r="G106" s="13">
        <f t="shared" si="19"/>
        <v>0.020972351971051517</v>
      </c>
      <c r="H106" s="13">
        <f t="shared" si="13"/>
        <v>1.2210798453801077</v>
      </c>
      <c r="I106" s="13">
        <f t="shared" si="20"/>
        <v>0.02478516249456364</v>
      </c>
      <c r="J106" s="13">
        <f t="shared" si="21"/>
        <v>0.020972351971051517</v>
      </c>
      <c r="K106" s="14">
        <f t="shared" si="22"/>
        <v>0.2114712157081028</v>
      </c>
      <c r="L106" s="13">
        <f t="shared" si="12"/>
        <v>0.32121188672653384</v>
      </c>
      <c r="M106" s="20">
        <f t="shared" si="23"/>
        <v>2166.174558863349</v>
      </c>
      <c r="N106" s="23"/>
      <c r="T106" s="27"/>
      <c r="U106" s="27"/>
      <c r="V106" s="27"/>
    </row>
    <row r="107" spans="1:22" ht="12.75">
      <c r="A107">
        <f t="shared" si="14"/>
        <v>86</v>
      </c>
      <c r="B107">
        <f t="shared" si="15"/>
        <v>516</v>
      </c>
      <c r="C107" s="31">
        <v>0.009000000000000008</v>
      </c>
      <c r="D107" s="13">
        <f t="shared" si="16"/>
        <v>0.027000000000000024</v>
      </c>
      <c r="E107" s="13">
        <f t="shared" si="17"/>
        <v>1.4670000000000005</v>
      </c>
      <c r="F107" s="13">
        <f t="shared" si="18"/>
        <v>0.7731589468228032</v>
      </c>
      <c r="G107" s="13">
        <f t="shared" si="19"/>
        <v>0.02257970875454085</v>
      </c>
      <c r="H107" s="13">
        <f t="shared" si="13"/>
        <v>1.2476496082152808</v>
      </c>
      <c r="I107" s="13">
        <f t="shared" si="20"/>
        <v>0.026569762835173094</v>
      </c>
      <c r="J107" s="13">
        <f t="shared" si="21"/>
        <v>0.02257970875454085</v>
      </c>
      <c r="K107" s="14">
        <f t="shared" si="22"/>
        <v>0.22767872994162022</v>
      </c>
      <c r="L107" s="13">
        <f t="shared" si="12"/>
        <v>0.30273244783532066</v>
      </c>
      <c r="M107" s="20">
        <f t="shared" si="23"/>
        <v>2275.1582400840643</v>
      </c>
      <c r="N107" s="23"/>
      <c r="T107" s="27"/>
      <c r="U107" s="27"/>
      <c r="V107" s="27"/>
    </row>
    <row r="108" spans="1:22" ht="12.75">
      <c r="A108">
        <f t="shared" si="14"/>
        <v>87</v>
      </c>
      <c r="B108">
        <f t="shared" si="15"/>
        <v>522</v>
      </c>
      <c r="C108" s="31">
        <v>0.008500000000000008</v>
      </c>
      <c r="D108" s="13">
        <f t="shared" si="16"/>
        <v>0.025500000000000023</v>
      </c>
      <c r="E108" s="13">
        <f t="shared" si="17"/>
        <v>1.4925000000000006</v>
      </c>
      <c r="F108" s="13">
        <f t="shared" si="18"/>
        <v>0.7945843907190513</v>
      </c>
      <c r="G108" s="13">
        <f t="shared" si="19"/>
        <v>0.02142544389624812</v>
      </c>
      <c r="H108" s="13">
        <f t="shared" si="13"/>
        <v>1.2727561569415622</v>
      </c>
      <c r="I108" s="13">
        <f t="shared" si="20"/>
        <v>0.025106548726281375</v>
      </c>
      <c r="J108" s="13">
        <f t="shared" si="21"/>
        <v>0.02142544389624812</v>
      </c>
      <c r="K108" s="14">
        <f t="shared" si="22"/>
        <v>0.21603989262050186</v>
      </c>
      <c r="L108" s="13">
        <f t="shared" si="12"/>
        <v>0.28802824118909165</v>
      </c>
      <c r="M108" s="20">
        <f t="shared" si="23"/>
        <v>2378.8484069121373</v>
      </c>
      <c r="N108" s="23"/>
      <c r="T108" s="27"/>
      <c r="U108" s="27"/>
      <c r="V108" s="27"/>
    </row>
    <row r="109" spans="1:22" ht="12.75">
      <c r="A109">
        <f t="shared" si="14"/>
        <v>88</v>
      </c>
      <c r="B109">
        <f t="shared" si="15"/>
        <v>528</v>
      </c>
      <c r="C109" s="31">
        <v>0.007999999999999952</v>
      </c>
      <c r="D109" s="13">
        <f t="shared" si="16"/>
        <v>0.023999999999999855</v>
      </c>
      <c r="E109" s="13">
        <f t="shared" si="17"/>
        <v>1.5165000000000004</v>
      </c>
      <c r="F109" s="13">
        <f t="shared" si="18"/>
        <v>0.8148353251095835</v>
      </c>
      <c r="G109" s="13">
        <f t="shared" si="19"/>
        <v>0.02025093439053216</v>
      </c>
      <c r="H109" s="13">
        <f t="shared" si="13"/>
        <v>1.2963967622184982</v>
      </c>
      <c r="I109" s="13">
        <f t="shared" si="20"/>
        <v>0.02364060527693601</v>
      </c>
      <c r="J109" s="13">
        <f t="shared" si="21"/>
        <v>0.02025093439053216</v>
      </c>
      <c r="K109" s="14">
        <f t="shared" si="22"/>
        <v>0.20419692177119927</v>
      </c>
      <c r="L109" s="13">
        <f t="shared" si="12"/>
        <v>0.2738628168266842</v>
      </c>
      <c r="M109" s="20">
        <f t="shared" si="23"/>
        <v>2477.4390209697435</v>
      </c>
      <c r="N109" s="23"/>
      <c r="T109" s="27"/>
      <c r="U109" s="27"/>
      <c r="V109" s="27"/>
    </row>
    <row r="110" spans="1:22" ht="12.75">
      <c r="A110">
        <f t="shared" si="14"/>
        <v>89</v>
      </c>
      <c r="B110">
        <f t="shared" si="15"/>
        <v>534</v>
      </c>
      <c r="C110" s="31">
        <v>0.007500000000000062</v>
      </c>
      <c r="D110" s="13">
        <f t="shared" si="16"/>
        <v>0.022500000000000187</v>
      </c>
      <c r="E110" s="13">
        <f t="shared" si="17"/>
        <v>1.5390000000000006</v>
      </c>
      <c r="F110" s="13">
        <f t="shared" si="18"/>
        <v>0.8338937131333163</v>
      </c>
      <c r="G110" s="13">
        <f t="shared" si="19"/>
        <v>0.01905838802373283</v>
      </c>
      <c r="H110" s="13">
        <f t="shared" si="13"/>
        <v>1.3185690334975158</v>
      </c>
      <c r="I110" s="13">
        <f t="shared" si="20"/>
        <v>0.022172271279017552</v>
      </c>
      <c r="J110" s="13">
        <f t="shared" si="21"/>
        <v>0.01905838802373283</v>
      </c>
      <c r="K110" s="14">
        <f t="shared" si="22"/>
        <v>0.19217207923930604</v>
      </c>
      <c r="L110" s="13">
        <f t="shared" si="12"/>
        <v>0.2601031229500603</v>
      </c>
      <c r="M110" s="20">
        <f t="shared" si="23"/>
        <v>2571.076145231765</v>
      </c>
      <c r="N110" s="23"/>
      <c r="T110" s="27"/>
      <c r="U110" s="27"/>
      <c r="V110" s="27"/>
    </row>
    <row r="111" spans="1:22" ht="12.75">
      <c r="A111">
        <f t="shared" si="14"/>
        <v>90</v>
      </c>
      <c r="B111">
        <f t="shared" si="15"/>
        <v>540</v>
      </c>
      <c r="C111" s="31">
        <v>0.007000000000000006</v>
      </c>
      <c r="D111" s="13">
        <f t="shared" si="16"/>
        <v>0.02100000000000002</v>
      </c>
      <c r="E111" s="13">
        <f t="shared" si="17"/>
        <v>1.5600000000000005</v>
      </c>
      <c r="F111" s="13">
        <f t="shared" si="18"/>
        <v>0.8517434883175221</v>
      </c>
      <c r="G111" s="13">
        <f t="shared" si="19"/>
        <v>0.01784977518420583</v>
      </c>
      <c r="H111" s="13">
        <f t="shared" si="13"/>
        <v>1.3392708746217583</v>
      </c>
      <c r="I111" s="13">
        <f t="shared" si="20"/>
        <v>0.02070184112424256</v>
      </c>
      <c r="J111" s="13">
        <f t="shared" si="21"/>
        <v>0.01784977518420583</v>
      </c>
      <c r="K111" s="14">
        <f t="shared" si="22"/>
        <v>0.17998523310740877</v>
      </c>
      <c r="L111" s="13">
        <f t="shared" si="12"/>
        <v>0.24664412899065974</v>
      </c>
      <c r="M111" s="20">
        <f t="shared" si="23"/>
        <v>2659.8680316684026</v>
      </c>
      <c r="N111" s="23"/>
      <c r="T111" s="27"/>
      <c r="U111" s="27"/>
      <c r="V111" s="27"/>
    </row>
    <row r="112" spans="1:22" ht="12.75">
      <c r="A112">
        <f t="shared" si="14"/>
        <v>91</v>
      </c>
      <c r="B112">
        <f t="shared" si="15"/>
        <v>546</v>
      </c>
      <c r="C112" s="31">
        <v>0.006599999999999939</v>
      </c>
      <c r="D112" s="13">
        <f t="shared" si="16"/>
        <v>0.019799999999999818</v>
      </c>
      <c r="E112" s="13">
        <f t="shared" si="17"/>
        <v>1.5798000000000003</v>
      </c>
      <c r="F112" s="13">
        <f t="shared" si="18"/>
        <v>0.8686265337403182</v>
      </c>
      <c r="G112" s="13">
        <f t="shared" si="19"/>
        <v>0.01688304542279606</v>
      </c>
      <c r="H112" s="13">
        <f t="shared" si="13"/>
        <v>1.3587963336119253</v>
      </c>
      <c r="I112" s="13">
        <f t="shared" si="20"/>
        <v>0.019525458990167</v>
      </c>
      <c r="J112" s="13">
        <f t="shared" si="21"/>
        <v>0.01688304542279606</v>
      </c>
      <c r="K112" s="14">
        <f t="shared" si="22"/>
        <v>0.1702373746798603</v>
      </c>
      <c r="L112" s="13">
        <f t="shared" si="12"/>
        <v>0.23363816079120062</v>
      </c>
      <c r="M112" s="20">
        <f t="shared" si="23"/>
        <v>2743.977769553235</v>
      </c>
      <c r="N112" s="23"/>
      <c r="T112" s="27"/>
      <c r="U112" s="27"/>
      <c r="V112" s="27"/>
    </row>
    <row r="113" spans="1:22" ht="12.75">
      <c r="A113">
        <f t="shared" si="14"/>
        <v>92</v>
      </c>
      <c r="B113">
        <f t="shared" si="15"/>
        <v>552</v>
      </c>
      <c r="C113" s="31">
        <v>0.006300000000000083</v>
      </c>
      <c r="D113" s="13">
        <f t="shared" si="16"/>
        <v>0.01890000000000025</v>
      </c>
      <c r="E113" s="13">
        <f t="shared" si="17"/>
        <v>1.5987000000000005</v>
      </c>
      <c r="F113" s="13">
        <f t="shared" si="18"/>
        <v>0.8847891333143777</v>
      </c>
      <c r="G113" s="13">
        <f t="shared" si="19"/>
        <v>0.016162599574059522</v>
      </c>
      <c r="H113" s="13">
        <f t="shared" si="13"/>
        <v>1.3774400276947387</v>
      </c>
      <c r="I113" s="13">
        <f t="shared" si="20"/>
        <v>0.01864369408281341</v>
      </c>
      <c r="J113" s="13">
        <f t="shared" si="21"/>
        <v>0.016162599574059522</v>
      </c>
      <c r="K113" s="14">
        <f t="shared" si="22"/>
        <v>0.16297287903843352</v>
      </c>
      <c r="L113" s="13">
        <f t="shared" si="12"/>
        <v>0.22145033643991813</v>
      </c>
      <c r="M113" s="20">
        <f t="shared" si="23"/>
        <v>2823.6998906716053</v>
      </c>
      <c r="N113" s="23"/>
      <c r="T113" s="27"/>
      <c r="U113" s="27"/>
      <c r="V113" s="27"/>
    </row>
    <row r="114" spans="1:22" ht="12.75">
      <c r="A114">
        <f t="shared" si="14"/>
        <v>93</v>
      </c>
      <c r="B114">
        <f t="shared" si="15"/>
        <v>558</v>
      </c>
      <c r="C114" s="31">
        <v>0.006000000000000005</v>
      </c>
      <c r="D114" s="13">
        <f t="shared" si="16"/>
        <v>0.018000000000000016</v>
      </c>
      <c r="E114" s="13">
        <f t="shared" si="17"/>
        <v>1.6167000000000005</v>
      </c>
      <c r="F114" s="13">
        <f t="shared" si="18"/>
        <v>0.9002236879802996</v>
      </c>
      <c r="G114" s="13">
        <f t="shared" si="19"/>
        <v>0.015434554665921918</v>
      </c>
      <c r="H114" s="13">
        <f t="shared" si="13"/>
        <v>1.3952009872132485</v>
      </c>
      <c r="I114" s="13">
        <f t="shared" si="20"/>
        <v>0.017760959518509756</v>
      </c>
      <c r="J114" s="13">
        <f t="shared" si="21"/>
        <v>0.015434554665921918</v>
      </c>
      <c r="K114" s="14">
        <f t="shared" si="22"/>
        <v>0.155631759548046</v>
      </c>
      <c r="L114" s="13">
        <f t="shared" si="12"/>
        <v>0.2101506969587039</v>
      </c>
      <c r="M114" s="20">
        <f t="shared" si="23"/>
        <v>2899.3541415767386</v>
      </c>
      <c r="N114" s="23"/>
      <c r="T114" s="27"/>
      <c r="U114" s="27"/>
      <c r="V114" s="27"/>
    </row>
    <row r="115" spans="1:22" ht="12.75">
      <c r="A115">
        <f t="shared" si="14"/>
        <v>94</v>
      </c>
      <c r="B115">
        <f t="shared" si="15"/>
        <v>564</v>
      </c>
      <c r="C115" s="31">
        <v>0.005699999999999927</v>
      </c>
      <c r="D115" s="13">
        <f t="shared" si="16"/>
        <v>0.017099999999999782</v>
      </c>
      <c r="E115" s="13">
        <f t="shared" si="17"/>
        <v>1.6338000000000004</v>
      </c>
      <c r="F115" s="13">
        <f t="shared" si="18"/>
        <v>0.9149232380427763</v>
      </c>
      <c r="G115" s="13">
        <f t="shared" si="19"/>
        <v>0.014699550062476696</v>
      </c>
      <c r="H115" s="13">
        <f t="shared" si="13"/>
        <v>1.4120783342122563</v>
      </c>
      <c r="I115" s="13">
        <f t="shared" si="20"/>
        <v>0.01687734699900778</v>
      </c>
      <c r="J115" s="13">
        <f t="shared" si="21"/>
        <v>0.014699550062476696</v>
      </c>
      <c r="K115" s="14">
        <f t="shared" si="22"/>
        <v>0.14822046312997336</v>
      </c>
      <c r="L115" s="13">
        <f t="shared" si="12"/>
        <v>0.19956440866421404</v>
      </c>
      <c r="M115" s="20">
        <f t="shared" si="23"/>
        <v>2971.1973286958555</v>
      </c>
      <c r="N115" s="23"/>
      <c r="T115" s="27"/>
      <c r="U115" s="27"/>
      <c r="V115" s="27"/>
    </row>
    <row r="116" spans="1:22" ht="12.75">
      <c r="A116">
        <f t="shared" si="14"/>
        <v>95</v>
      </c>
      <c r="B116">
        <f t="shared" si="15"/>
        <v>570</v>
      </c>
      <c r="C116" s="31">
        <v>0.005400000000000071</v>
      </c>
      <c r="D116" s="13">
        <f t="shared" si="16"/>
        <v>0.016200000000000214</v>
      </c>
      <c r="E116" s="13">
        <f t="shared" si="17"/>
        <v>1.6500000000000006</v>
      </c>
      <c r="F116" s="13">
        <f t="shared" si="18"/>
        <v>0.9288814119353672</v>
      </c>
      <c r="G116" s="13">
        <f t="shared" si="19"/>
        <v>0.013958173892590908</v>
      </c>
      <c r="H116" s="13">
        <f t="shared" si="13"/>
        <v>1.4280712735291083</v>
      </c>
      <c r="I116" s="13">
        <f t="shared" si="20"/>
        <v>0.015992939316852084</v>
      </c>
      <c r="J116" s="13">
        <f t="shared" si="21"/>
        <v>0.013958173892590908</v>
      </c>
      <c r="K116" s="14">
        <f t="shared" si="22"/>
        <v>0.140744920083625</v>
      </c>
      <c r="L116" s="13">
        <f t="shared" si="12"/>
        <v>0.18954955101741133</v>
      </c>
      <c r="M116" s="20">
        <f t="shared" si="23"/>
        <v>3039.4351670621236</v>
      </c>
      <c r="N116" s="23"/>
      <c r="T116" s="27"/>
      <c r="U116" s="27"/>
      <c r="V116" s="27"/>
    </row>
    <row r="117" spans="1:22" ht="12.75">
      <c r="A117">
        <f t="shared" si="14"/>
        <v>96</v>
      </c>
      <c r="B117">
        <f t="shared" si="15"/>
        <v>576</v>
      </c>
      <c r="C117" s="31">
        <v>0.005599999999999938</v>
      </c>
      <c r="D117" s="13">
        <f t="shared" si="16"/>
        <v>0.016799999999999815</v>
      </c>
      <c r="E117" s="13">
        <f t="shared" si="17"/>
        <v>1.6668000000000003</v>
      </c>
      <c r="F117" s="13">
        <f t="shared" si="18"/>
        <v>0.9433890300776836</v>
      </c>
      <c r="G117" s="13">
        <f t="shared" si="19"/>
        <v>0.01450761814231638</v>
      </c>
      <c r="H117" s="13">
        <f t="shared" si="13"/>
        <v>1.4446604159666574</v>
      </c>
      <c r="I117" s="13">
        <f t="shared" si="20"/>
        <v>0.016589142437549054</v>
      </c>
      <c r="J117" s="13">
        <f t="shared" si="21"/>
        <v>0.01450761814231638</v>
      </c>
      <c r="K117" s="14">
        <f t="shared" si="22"/>
        <v>0.14628514960169017</v>
      </c>
      <c r="L117" s="13">
        <f t="shared" si="12"/>
        <v>0.18117963898563794</v>
      </c>
      <c r="M117" s="20">
        <f t="shared" si="23"/>
        <v>3104.659837096953</v>
      </c>
      <c r="N117" s="23"/>
      <c r="T117" s="27"/>
      <c r="U117" s="27"/>
      <c r="V117" s="27"/>
    </row>
    <row r="118" spans="1:22" ht="12.75">
      <c r="A118">
        <f t="shared" si="14"/>
        <v>97</v>
      </c>
      <c r="B118">
        <f t="shared" si="15"/>
        <v>582</v>
      </c>
      <c r="C118" s="31">
        <v>0.005600000000000049</v>
      </c>
      <c r="D118" s="13">
        <f t="shared" si="16"/>
        <v>0.016800000000000148</v>
      </c>
      <c r="E118" s="13">
        <f t="shared" si="17"/>
        <v>1.6836000000000004</v>
      </c>
      <c r="F118" s="13">
        <f t="shared" si="18"/>
        <v>0.957929021430063</v>
      </c>
      <c r="G118" s="13">
        <f t="shared" si="19"/>
        <v>0.014539991352379378</v>
      </c>
      <c r="H118" s="13">
        <f t="shared" si="13"/>
        <v>1.461253394533498</v>
      </c>
      <c r="I118" s="13">
        <f t="shared" si="20"/>
        <v>0.01659297856684061</v>
      </c>
      <c r="J118" s="13">
        <f t="shared" si="21"/>
        <v>0.014539991352379378</v>
      </c>
      <c r="K118" s="14">
        <f t="shared" si="22"/>
        <v>0.1466115794698254</v>
      </c>
      <c r="L118" s="13">
        <f t="shared" si="12"/>
        <v>0.17486486181293245</v>
      </c>
      <c r="M118" s="20">
        <f t="shared" si="23"/>
        <v>3167.611187349609</v>
      </c>
      <c r="N118" s="23"/>
      <c r="T118" s="27"/>
      <c r="U118" s="27"/>
      <c r="V118" s="27"/>
    </row>
    <row r="119" spans="1:22" ht="12.75">
      <c r="A119">
        <f t="shared" si="14"/>
        <v>98</v>
      </c>
      <c r="B119">
        <f t="shared" si="15"/>
        <v>588</v>
      </c>
      <c r="C119" s="31">
        <v>0.00539999999999996</v>
      </c>
      <c r="D119" s="13">
        <f t="shared" si="16"/>
        <v>0.01619999999999988</v>
      </c>
      <c r="E119" s="13">
        <f t="shared" si="17"/>
        <v>1.6998000000000002</v>
      </c>
      <c r="F119" s="13">
        <f t="shared" si="18"/>
        <v>0.9719797495600909</v>
      </c>
      <c r="G119" s="13">
        <f t="shared" si="19"/>
        <v>0.014050728130027945</v>
      </c>
      <c r="H119" s="13">
        <f t="shared" si="13"/>
        <v>1.4772573026793814</v>
      </c>
      <c r="I119" s="13">
        <f t="shared" si="20"/>
        <v>0.016003908145883372</v>
      </c>
      <c r="J119" s="13">
        <f t="shared" si="21"/>
        <v>0.014050728130027945</v>
      </c>
      <c r="K119" s="14">
        <f t="shared" si="22"/>
        <v>0.14167817531111512</v>
      </c>
      <c r="L119" s="13">
        <f t="shared" si="12"/>
        <v>0.1692794100997575</v>
      </c>
      <c r="M119" s="20">
        <f t="shared" si="23"/>
        <v>3228.5517749855217</v>
      </c>
      <c r="N119" s="23"/>
      <c r="T119" s="27"/>
      <c r="U119" s="27"/>
      <c r="V119" s="27"/>
    </row>
    <row r="120" spans="1:22" ht="12.75">
      <c r="A120">
        <f t="shared" si="14"/>
        <v>99</v>
      </c>
      <c r="B120">
        <f t="shared" si="15"/>
        <v>594</v>
      </c>
      <c r="C120" s="31">
        <v>0.005199999999999982</v>
      </c>
      <c r="D120" s="13">
        <f t="shared" si="16"/>
        <v>0.015599999999999947</v>
      </c>
      <c r="E120" s="13">
        <f t="shared" si="17"/>
        <v>1.7154000000000003</v>
      </c>
      <c r="F120" s="13">
        <f t="shared" si="18"/>
        <v>0.9855373777624246</v>
      </c>
      <c r="G120" s="13">
        <f t="shared" si="19"/>
        <v>0.013557628202333638</v>
      </c>
      <c r="H120" s="13">
        <f t="shared" si="13"/>
        <v>1.492671669781426</v>
      </c>
      <c r="I120" s="13">
        <f t="shared" si="20"/>
        <v>0.01541436710204458</v>
      </c>
      <c r="J120" s="13">
        <f t="shared" si="21"/>
        <v>0.013557628202333638</v>
      </c>
      <c r="K120" s="14">
        <f t="shared" si="22"/>
        <v>0.13670608437353085</v>
      </c>
      <c r="L120" s="13">
        <f t="shared" si="12"/>
        <v>0.16380899550749667</v>
      </c>
      <c r="M120" s="20">
        <f t="shared" si="23"/>
        <v>3287.5230133682203</v>
      </c>
      <c r="N120" s="23"/>
      <c r="T120" s="27"/>
      <c r="U120" s="27"/>
      <c r="V120" s="27"/>
    </row>
    <row r="121" spans="1:22" ht="12.75">
      <c r="A121">
        <f>+A120+1</f>
        <v>100</v>
      </c>
      <c r="B121">
        <f t="shared" si="15"/>
        <v>600</v>
      </c>
      <c r="C121" s="31">
        <v>0.005199999999999982</v>
      </c>
      <c r="D121" s="13">
        <f t="shared" si="16"/>
        <v>0.015599999999999947</v>
      </c>
      <c r="E121" s="13">
        <f>+D121+E120</f>
        <v>1.7310000000000003</v>
      </c>
      <c r="F121" s="13">
        <f t="shared" si="18"/>
        <v>0.9991212651875556</v>
      </c>
      <c r="G121" s="13">
        <f t="shared" si="19"/>
        <v>0.013583887425131058</v>
      </c>
      <c r="H121" s="13">
        <f>+IF(E121&lt;$F$13,0,((E121-$F$13)^2)/(E121+0.8*$F$12))</f>
        <v>1.508089094399436</v>
      </c>
      <c r="I121" s="13">
        <f t="shared" si="20"/>
        <v>0.0154174246180101</v>
      </c>
      <c r="J121" s="13">
        <f>+($B$10/$B$4)*G121+(($F$10/$B$4)*I121)</f>
        <v>0.013583887425131058</v>
      </c>
      <c r="K121" s="14">
        <f t="shared" si="22"/>
        <v>0.1369708648700715</v>
      </c>
      <c r="L121" s="13">
        <f t="shared" si="12"/>
        <v>0.15890526443737021</v>
      </c>
      <c r="M121" s="20">
        <f t="shared" si="23"/>
        <v>3344.7289085656735</v>
      </c>
      <c r="N121" s="23"/>
      <c r="T121" s="27"/>
      <c r="U121" s="27"/>
      <c r="V121" s="27"/>
    </row>
    <row r="122" spans="1:22" ht="12.75">
      <c r="A122">
        <f>+A121+1</f>
        <v>101</v>
      </c>
      <c r="B122">
        <f t="shared" si="15"/>
        <v>606</v>
      </c>
      <c r="C122" s="31">
        <v>0.005</v>
      </c>
      <c r="D122" s="13">
        <f t="shared" si="16"/>
        <v>0.015</v>
      </c>
      <c r="E122" s="13">
        <f>+D122+E121</f>
        <v>1.7460000000000002</v>
      </c>
      <c r="F122" s="13">
        <f t="shared" si="18"/>
        <v>1.0122069905251798</v>
      </c>
      <c r="G122" s="13">
        <f t="shared" si="19"/>
        <v>0.013085725337624199</v>
      </c>
      <c r="H122" s="13">
        <f>+IF(E122&lt;$F$13,0,((E122-$F$13)^2)/(E122+0.8*$F$12))</f>
        <v>1.5229163547583346</v>
      </c>
      <c r="I122" s="13">
        <f t="shared" si="20"/>
        <v>0.014827260358898586</v>
      </c>
      <c r="J122" s="13">
        <f>+($B$10/$B$4)*G122+(($F$10/$B$4)*I122)</f>
        <v>0.013085725337624199</v>
      </c>
      <c r="K122" s="14">
        <f t="shared" si="22"/>
        <v>0.13194773048771066</v>
      </c>
      <c r="L122" s="13">
        <f t="shared" si="12"/>
        <v>0.15446054320855582</v>
      </c>
      <c r="M122" s="20">
        <f t="shared" si="23"/>
        <v>3400.3347041207535</v>
      </c>
      <c r="N122" s="23"/>
      <c r="T122" s="27"/>
      <c r="U122" s="27"/>
      <c r="V122" s="27"/>
    </row>
    <row r="123" spans="1:22" ht="12.75">
      <c r="A123">
        <f>+A122+1</f>
        <v>102</v>
      </c>
      <c r="B123">
        <f t="shared" si="15"/>
        <v>612</v>
      </c>
      <c r="C123" s="31">
        <v>0.0048000000000000265</v>
      </c>
      <c r="D123" s="13">
        <f t="shared" si="16"/>
        <v>0.01440000000000008</v>
      </c>
      <c r="E123" s="13">
        <f>+D123+E122</f>
        <v>1.7604000000000002</v>
      </c>
      <c r="F123" s="13">
        <f t="shared" si="18"/>
        <v>1.0247912849520444</v>
      </c>
      <c r="G123" s="13">
        <f t="shared" si="19"/>
        <v>0.012584294426864595</v>
      </c>
      <c r="H123" s="13">
        <f>+IF(E123&lt;$F$13,0,((E123-$F$13)^2)/(E123+0.8*$F$12))</f>
        <v>1.5371530591373321</v>
      </c>
      <c r="I123" s="13">
        <f t="shared" si="20"/>
        <v>0.014236704378997489</v>
      </c>
      <c r="J123" s="13">
        <f>+($B$10/$B$4)*G123+(($F$10/$B$4)*I123)</f>
        <v>0.012584294426864595</v>
      </c>
      <c r="K123" s="14">
        <f t="shared" si="22"/>
        <v>0.12689163547088467</v>
      </c>
      <c r="L123" s="13">
        <f t="shared" si="12"/>
        <v>0.14990765953050889</v>
      </c>
      <c r="M123" s="20">
        <f t="shared" si="23"/>
        <v>3454.301461551737</v>
      </c>
      <c r="N123" s="23"/>
      <c r="T123" s="27"/>
      <c r="U123" s="27"/>
      <c r="V123" s="27"/>
    </row>
    <row r="124" spans="1:22" ht="12.75">
      <c r="A124">
        <f aca="true" t="shared" si="24" ref="A124:A187">+A123+1</f>
        <v>103</v>
      </c>
      <c r="B124">
        <f t="shared" si="15"/>
        <v>618</v>
      </c>
      <c r="C124" s="31">
        <v>0.0048000000000000265</v>
      </c>
      <c r="D124" s="13">
        <f t="shared" si="16"/>
        <v>0.01440000000000008</v>
      </c>
      <c r="E124" s="13">
        <f aca="true" t="shared" si="25" ref="E124:E187">+D124+E123</f>
        <v>1.7748000000000004</v>
      </c>
      <c r="F124" s="13">
        <f t="shared" si="18"/>
        <v>1.0373967464838867</v>
      </c>
      <c r="G124" s="13">
        <f t="shared" si="19"/>
        <v>0.012605461531842277</v>
      </c>
      <c r="H124" s="13">
        <f aca="true" t="shared" si="26" ref="H124:H187">+IF(E124&lt;$F$13,0,((E124-$F$13)^2)/(E124+0.8*$F$12))</f>
        <v>1.5513921901187095</v>
      </c>
      <c r="I124" s="13">
        <f t="shared" si="20"/>
        <v>0.014239130981377413</v>
      </c>
      <c r="J124" s="13">
        <f aca="true" t="shared" si="27" ref="J124:J187">+($B$10/$B$4)*G124+(($F$10/$B$4)*I124)</f>
        <v>0.012605461531842277</v>
      </c>
      <c r="K124" s="14">
        <f t="shared" si="22"/>
        <v>0.1271050704460763</v>
      </c>
      <c r="L124" s="13">
        <f t="shared" si="12"/>
        <v>0.14574233106286735</v>
      </c>
      <c r="M124" s="20">
        <f t="shared" si="23"/>
        <v>3506.768700734369</v>
      </c>
      <c r="N124" s="23"/>
      <c r="T124" s="27"/>
      <c r="U124" s="27"/>
      <c r="V124" s="27"/>
    </row>
    <row r="125" spans="1:22" ht="12.75">
      <c r="A125">
        <f t="shared" si="24"/>
        <v>104</v>
      </c>
      <c r="B125">
        <f t="shared" si="15"/>
        <v>624</v>
      </c>
      <c r="C125" s="31">
        <v>0.0048000000000000265</v>
      </c>
      <c r="D125" s="13">
        <f t="shared" si="16"/>
        <v>0.01440000000000008</v>
      </c>
      <c r="E125" s="13">
        <f t="shared" si="25"/>
        <v>1.7892000000000006</v>
      </c>
      <c r="F125" s="13">
        <f t="shared" si="18"/>
        <v>1.0500230071233885</v>
      </c>
      <c r="G125" s="13">
        <f t="shared" si="19"/>
        <v>0.012626260639501785</v>
      </c>
      <c r="H125" s="13">
        <f t="shared" si="26"/>
        <v>1.5656336940117703</v>
      </c>
      <c r="I125" s="13">
        <f t="shared" si="20"/>
        <v>0.01424150389306078</v>
      </c>
      <c r="J125" s="13">
        <f t="shared" si="27"/>
        <v>0.012626260639501785</v>
      </c>
      <c r="K125" s="14">
        <f t="shared" si="22"/>
        <v>0.127314794781643</v>
      </c>
      <c r="L125" s="13">
        <f t="shared" si="12"/>
        <v>0.14237280407213868</v>
      </c>
      <c r="M125" s="20">
        <f t="shared" si="23"/>
        <v>3558.0229102003386</v>
      </c>
      <c r="N125" s="23"/>
      <c r="T125" s="27"/>
      <c r="U125" s="27"/>
      <c r="V125" s="27"/>
    </row>
    <row r="126" spans="1:22" ht="12.75">
      <c r="A126">
        <f t="shared" si="24"/>
        <v>105</v>
      </c>
      <c r="B126">
        <f t="shared" si="15"/>
        <v>630</v>
      </c>
      <c r="C126" s="31">
        <v>0.0045999999999999375</v>
      </c>
      <c r="D126" s="13">
        <f t="shared" si="16"/>
        <v>0.013799999999999812</v>
      </c>
      <c r="E126" s="13">
        <f t="shared" si="25"/>
        <v>1.8030000000000004</v>
      </c>
      <c r="F126" s="13">
        <f t="shared" si="18"/>
        <v>1.0621423580349936</v>
      </c>
      <c r="G126" s="13">
        <f t="shared" si="19"/>
        <v>0.012119350911605098</v>
      </c>
      <c r="H126" s="13">
        <f t="shared" si="26"/>
        <v>1.579283980332146</v>
      </c>
      <c r="I126" s="13">
        <f t="shared" si="20"/>
        <v>0.013650286320375571</v>
      </c>
      <c r="J126" s="13">
        <f t="shared" si="27"/>
        <v>0.012119350911605098</v>
      </c>
      <c r="K126" s="14">
        <f t="shared" si="22"/>
        <v>0.1222034550253514</v>
      </c>
      <c r="L126" s="13">
        <f t="shared" si="12"/>
        <v>0.1391703169505675</v>
      </c>
      <c r="M126" s="20">
        <f t="shared" si="23"/>
        <v>3608.124224302543</v>
      </c>
      <c r="N126" s="23"/>
      <c r="T126" s="27"/>
      <c r="U126" s="27"/>
      <c r="V126" s="27"/>
    </row>
    <row r="127" spans="1:22" ht="12.75">
      <c r="A127">
        <f t="shared" si="24"/>
        <v>106</v>
      </c>
      <c r="B127">
        <f t="shared" si="15"/>
        <v>636</v>
      </c>
      <c r="C127" s="31">
        <v>0.0048000000000000265</v>
      </c>
      <c r="D127" s="13">
        <f t="shared" si="16"/>
        <v>0.01440000000000008</v>
      </c>
      <c r="E127" s="13">
        <f t="shared" si="25"/>
        <v>1.8174000000000006</v>
      </c>
      <c r="F127" s="13">
        <f t="shared" si="18"/>
        <v>1.0748083164749092</v>
      </c>
      <c r="G127" s="13">
        <f t="shared" si="19"/>
        <v>0.012665958439915581</v>
      </c>
      <c r="H127" s="13">
        <f t="shared" si="26"/>
        <v>1.593529981608543</v>
      </c>
      <c r="I127" s="13">
        <f t="shared" si="20"/>
        <v>0.014246001276397191</v>
      </c>
      <c r="J127" s="13">
        <f t="shared" si="27"/>
        <v>0.012665958439915581</v>
      </c>
      <c r="K127" s="14">
        <f t="shared" si="22"/>
        <v>0.12771508093581543</v>
      </c>
      <c r="L127" s="13">
        <f t="shared" si="12"/>
        <v>0.13658648986511585</v>
      </c>
      <c r="M127" s="20">
        <f t="shared" si="23"/>
        <v>3657.295360653985</v>
      </c>
      <c r="N127" s="23"/>
      <c r="T127" s="27"/>
      <c r="U127" s="27"/>
      <c r="V127" s="27"/>
    </row>
    <row r="128" spans="1:22" ht="12.75">
      <c r="A128">
        <f t="shared" si="24"/>
        <v>107</v>
      </c>
      <c r="B128">
        <f t="shared" si="15"/>
        <v>642</v>
      </c>
      <c r="C128" s="31">
        <v>0.0046000000000000485</v>
      </c>
      <c r="D128" s="13">
        <f t="shared" si="16"/>
        <v>0.013800000000000145</v>
      </c>
      <c r="E128" s="13">
        <f t="shared" si="25"/>
        <v>1.8312000000000008</v>
      </c>
      <c r="F128" s="13">
        <f t="shared" si="18"/>
        <v>1.0869650724378341</v>
      </c>
      <c r="G128" s="13">
        <f t="shared" si="19"/>
        <v>0.012156755962924981</v>
      </c>
      <c r="H128" s="13">
        <f t="shared" si="26"/>
        <v>1.6071844861807505</v>
      </c>
      <c r="I128" s="13">
        <f t="shared" si="20"/>
        <v>0.013654504572207404</v>
      </c>
      <c r="J128" s="13">
        <f t="shared" si="27"/>
        <v>0.012156755962924981</v>
      </c>
      <c r="K128" s="14">
        <f t="shared" si="22"/>
        <v>0.12258062262616022</v>
      </c>
      <c r="L128" s="13">
        <f t="shared" si="12"/>
        <v>0.13450673748618347</v>
      </c>
      <c r="M128" s="20">
        <f t="shared" si="23"/>
        <v>3705.717786149011</v>
      </c>
      <c r="N128" s="23"/>
      <c r="T128" s="27"/>
      <c r="U128" s="27"/>
      <c r="V128" s="27"/>
    </row>
    <row r="129" spans="1:22" ht="12.75">
      <c r="A129">
        <f t="shared" si="24"/>
        <v>108</v>
      </c>
      <c r="B129">
        <f t="shared" si="15"/>
        <v>648</v>
      </c>
      <c r="C129" s="31">
        <v>0.0045999999999999375</v>
      </c>
      <c r="D129" s="13">
        <f t="shared" si="16"/>
        <v>0.013799999999999812</v>
      </c>
      <c r="E129" s="13">
        <f t="shared" si="25"/>
        <v>1.8450000000000006</v>
      </c>
      <c r="F129" s="13">
        <f t="shared" si="18"/>
        <v>1.099139679539883</v>
      </c>
      <c r="G129" s="13">
        <f t="shared" si="19"/>
        <v>0.012174607102048762</v>
      </c>
      <c r="H129" s="13">
        <f t="shared" si="26"/>
        <v>1.620840990326318</v>
      </c>
      <c r="I129" s="13">
        <f t="shared" si="20"/>
        <v>0.013656504145567405</v>
      </c>
      <c r="J129" s="13">
        <f t="shared" si="27"/>
        <v>0.012174607102048762</v>
      </c>
      <c r="K129" s="14">
        <f t="shared" si="22"/>
        <v>0.12276062161232502</v>
      </c>
      <c r="L129" s="13">
        <f t="shared" si="12"/>
        <v>0.13235471651037603</v>
      </c>
      <c r="M129" s="20">
        <f t="shared" si="23"/>
        <v>3753.365484092746</v>
      </c>
      <c r="N129" s="23"/>
      <c r="T129" s="27"/>
      <c r="U129" s="27"/>
      <c r="V129" s="27"/>
    </row>
    <row r="130" spans="1:22" ht="12.75">
      <c r="A130">
        <f t="shared" si="24"/>
        <v>109</v>
      </c>
      <c r="B130">
        <f t="shared" si="15"/>
        <v>654</v>
      </c>
      <c r="C130" s="31">
        <v>0.0046000000000000485</v>
      </c>
      <c r="D130" s="13">
        <f t="shared" si="16"/>
        <v>0.013800000000000145</v>
      </c>
      <c r="E130" s="13">
        <f t="shared" si="25"/>
        <v>1.858800000000001</v>
      </c>
      <c r="F130" s="13">
        <f t="shared" si="18"/>
        <v>1.1113318484676893</v>
      </c>
      <c r="G130" s="13">
        <f t="shared" si="19"/>
        <v>0.01219216892780639</v>
      </c>
      <c r="H130" s="13">
        <f t="shared" si="26"/>
        <v>1.6344994531057488</v>
      </c>
      <c r="I130" s="13">
        <f t="shared" si="20"/>
        <v>0.013658462779430947</v>
      </c>
      <c r="J130" s="13">
        <f t="shared" si="27"/>
        <v>0.01219216892780639</v>
      </c>
      <c r="K130" s="14">
        <f t="shared" si="22"/>
        <v>0.12293770335538111</v>
      </c>
      <c r="L130" s="13">
        <f t="shared" si="12"/>
        <v>0.13062643396009913</v>
      </c>
      <c r="M130" s="20">
        <f t="shared" si="23"/>
        <v>3800.391000318382</v>
      </c>
      <c r="N130" s="23"/>
      <c r="T130" s="27"/>
      <c r="U130" s="27"/>
      <c r="V130" s="27"/>
    </row>
    <row r="131" spans="1:22" ht="12.75">
      <c r="A131">
        <f t="shared" si="24"/>
        <v>110</v>
      </c>
      <c r="B131">
        <f t="shared" si="15"/>
        <v>660</v>
      </c>
      <c r="C131" s="31">
        <v>0.0043999999999999595</v>
      </c>
      <c r="D131" s="13">
        <f t="shared" si="16"/>
        <v>0.013199999999999878</v>
      </c>
      <c r="E131" s="13">
        <f t="shared" si="25"/>
        <v>1.8720000000000008</v>
      </c>
      <c r="F131" s="13">
        <f t="shared" si="18"/>
        <v>1.1230100950608417</v>
      </c>
      <c r="G131" s="13">
        <f t="shared" si="19"/>
        <v>0.01167824659315242</v>
      </c>
      <c r="H131" s="13">
        <f t="shared" si="26"/>
        <v>1.647565865685277</v>
      </c>
      <c r="I131" s="13">
        <f t="shared" si="20"/>
        <v>0.01306641257952812</v>
      </c>
      <c r="J131" s="13">
        <f t="shared" si="27"/>
        <v>0.01167824659315242</v>
      </c>
      <c r="K131" s="14">
        <f t="shared" si="22"/>
        <v>0.11775565314762022</v>
      </c>
      <c r="L131" s="13">
        <f t="shared" si="12"/>
        <v>0.1287573874676267</v>
      </c>
      <c r="M131" s="20">
        <f t="shared" si="23"/>
        <v>3846.7436598067275</v>
      </c>
      <c r="N131" s="23"/>
      <c r="T131" s="27"/>
      <c r="U131" s="27"/>
      <c r="V131" s="27"/>
    </row>
    <row r="132" spans="1:22" ht="12.75">
      <c r="A132">
        <f t="shared" si="24"/>
        <v>111</v>
      </c>
      <c r="B132">
        <f t="shared" si="15"/>
        <v>666</v>
      </c>
      <c r="C132" s="31">
        <v>0.0043999999999999595</v>
      </c>
      <c r="D132" s="13">
        <f t="shared" si="16"/>
        <v>0.013199999999999878</v>
      </c>
      <c r="E132" s="13">
        <f t="shared" si="25"/>
        <v>1.8852000000000007</v>
      </c>
      <c r="F132" s="13">
        <f t="shared" si="18"/>
        <v>1.1347039079426589</v>
      </c>
      <c r="G132" s="13">
        <f t="shared" si="19"/>
        <v>0.011693812881817145</v>
      </c>
      <c r="H132" s="13">
        <f t="shared" si="26"/>
        <v>1.6606339998989916</v>
      </c>
      <c r="I132" s="13">
        <f t="shared" si="20"/>
        <v>0.013068134213714666</v>
      </c>
      <c r="J132" s="13">
        <f t="shared" si="27"/>
        <v>0.011693812881817145</v>
      </c>
      <c r="K132" s="14">
        <f t="shared" si="22"/>
        <v>0.11791261322498954</v>
      </c>
      <c r="L132" s="13">
        <f t="shared" si="12"/>
        <v>0.12677134123465908</v>
      </c>
      <c r="M132" s="20">
        <f t="shared" si="23"/>
        <v>3892.3813426512047</v>
      </c>
      <c r="N132" s="23"/>
      <c r="T132" s="27"/>
      <c r="U132" s="27"/>
      <c r="V132" s="27"/>
    </row>
    <row r="133" spans="1:22" ht="12.75">
      <c r="A133">
        <f t="shared" si="24"/>
        <v>112</v>
      </c>
      <c r="B133">
        <f t="shared" si="15"/>
        <v>672</v>
      </c>
      <c r="C133" s="31">
        <v>0.0042000000000000925</v>
      </c>
      <c r="D133" s="13">
        <f t="shared" si="16"/>
        <v>0.012600000000000278</v>
      </c>
      <c r="E133" s="13">
        <f t="shared" si="25"/>
        <v>1.897800000000001</v>
      </c>
      <c r="F133" s="13">
        <f t="shared" si="18"/>
        <v>1.145880486541576</v>
      </c>
      <c r="G133" s="13">
        <f t="shared" si="19"/>
        <v>0.011176578598917075</v>
      </c>
      <c r="H133" s="13">
        <f t="shared" si="26"/>
        <v>1.6731097036509883</v>
      </c>
      <c r="I133" s="13">
        <f t="shared" si="20"/>
        <v>0.012475703751996692</v>
      </c>
      <c r="J133" s="13">
        <f t="shared" si="27"/>
        <v>0.011176578598917075</v>
      </c>
      <c r="K133" s="14">
        <f t="shared" si="22"/>
        <v>0.1126971675390805</v>
      </c>
      <c r="L133" s="13">
        <f t="shared" si="12"/>
        <v>0.12468653198872744</v>
      </c>
      <c r="M133" s="20">
        <f t="shared" si="23"/>
        <v>3937.2684941671464</v>
      </c>
      <c r="N133" s="23"/>
      <c r="T133" s="27"/>
      <c r="U133" s="27"/>
      <c r="V133" s="27"/>
    </row>
    <row r="134" spans="1:22" ht="12.75">
      <c r="A134">
        <f t="shared" si="24"/>
        <v>113</v>
      </c>
      <c r="B134">
        <f t="shared" si="15"/>
        <v>678</v>
      </c>
      <c r="C134" s="31">
        <v>0.0041999999999999815</v>
      </c>
      <c r="D134" s="13">
        <f t="shared" si="16"/>
        <v>0.012599999999999945</v>
      </c>
      <c r="E134" s="13">
        <f t="shared" si="25"/>
        <v>1.910400000000001</v>
      </c>
      <c r="F134" s="13">
        <f t="shared" si="18"/>
        <v>1.157070829338948</v>
      </c>
      <c r="G134" s="13">
        <f t="shared" si="19"/>
        <v>0.011190342797372077</v>
      </c>
      <c r="H134" s="13">
        <f t="shared" si="26"/>
        <v>1.6855869179000935</v>
      </c>
      <c r="I134" s="13">
        <f t="shared" si="20"/>
        <v>0.012477214249105195</v>
      </c>
      <c r="J134" s="13">
        <f t="shared" si="27"/>
        <v>0.011190342797372077</v>
      </c>
      <c r="K134" s="14">
        <f t="shared" si="22"/>
        <v>0.11283595654016844</v>
      </c>
      <c r="L134" s="13">
        <f t="shared" si="12"/>
        <v>0.12251926472525417</v>
      </c>
      <c r="M134" s="20">
        <f t="shared" si="23"/>
        <v>3981.375429468238</v>
      </c>
      <c r="N134" s="23"/>
      <c r="T134" s="27"/>
      <c r="U134" s="27"/>
      <c r="V134" s="27"/>
    </row>
    <row r="135" spans="1:22" ht="12.75">
      <c r="A135">
        <f t="shared" si="24"/>
        <v>114</v>
      </c>
      <c r="B135">
        <f t="shared" si="15"/>
        <v>684</v>
      </c>
      <c r="C135" s="31">
        <v>0.0041999999999999815</v>
      </c>
      <c r="D135" s="13">
        <f t="shared" si="16"/>
        <v>0.012599999999999945</v>
      </c>
      <c r="E135" s="13">
        <f t="shared" si="25"/>
        <v>1.923000000000001</v>
      </c>
      <c r="F135" s="13">
        <f t="shared" si="18"/>
        <v>1.1682747376498543</v>
      </c>
      <c r="G135" s="13">
        <f t="shared" si="19"/>
        <v>0.011203908310906341</v>
      </c>
      <c r="H135" s="13">
        <f t="shared" si="26"/>
        <v>1.698065615278364</v>
      </c>
      <c r="I135" s="13">
        <f t="shared" si="20"/>
        <v>0.012478697378270454</v>
      </c>
      <c r="J135" s="13">
        <f t="shared" si="27"/>
        <v>0.011203908310906341</v>
      </c>
      <c r="K135" s="14">
        <f t="shared" si="22"/>
        <v>0.11297274213497227</v>
      </c>
      <c r="L135" s="13">
        <f t="shared" si="12"/>
        <v>0.12077109829112984</v>
      </c>
      <c r="M135" s="20">
        <f t="shared" si="23"/>
        <v>4024.8530248530446</v>
      </c>
      <c r="N135" s="23"/>
      <c r="T135" s="27"/>
      <c r="U135" s="27"/>
      <c r="V135" s="27"/>
    </row>
    <row r="136" spans="1:22" ht="12.75">
      <c r="A136">
        <f t="shared" si="24"/>
        <v>115</v>
      </c>
      <c r="B136">
        <f t="shared" si="15"/>
        <v>690</v>
      </c>
      <c r="C136" s="31">
        <v>0.0040000000000000036</v>
      </c>
      <c r="D136" s="13">
        <f t="shared" si="16"/>
        <v>0.01200000000000001</v>
      </c>
      <c r="E136" s="13">
        <f t="shared" si="25"/>
        <v>1.935000000000001</v>
      </c>
      <c r="F136" s="13">
        <f t="shared" si="18"/>
        <v>1.1789575601010343</v>
      </c>
      <c r="G136" s="13">
        <f t="shared" si="19"/>
        <v>0.010682822451179907</v>
      </c>
      <c r="H136" s="13">
        <f t="shared" si="26"/>
        <v>1.7099514433989333</v>
      </c>
      <c r="I136" s="13">
        <f t="shared" si="20"/>
        <v>0.011885828120569375</v>
      </c>
      <c r="J136" s="13">
        <f t="shared" si="27"/>
        <v>0.010682822451179907</v>
      </c>
      <c r="K136" s="14">
        <f t="shared" si="22"/>
        <v>0.10771845971606407</v>
      </c>
      <c r="L136" s="13">
        <f t="shared" si="12"/>
        <v>0.11887555331556408</v>
      </c>
      <c r="M136" s="20">
        <f t="shared" si="23"/>
        <v>4067.6482240466476</v>
      </c>
      <c r="N136" s="23"/>
      <c r="T136" s="27"/>
      <c r="U136" s="27"/>
      <c r="V136" s="27"/>
    </row>
    <row r="137" spans="1:22" ht="12.75">
      <c r="A137">
        <f t="shared" si="24"/>
        <v>116</v>
      </c>
      <c r="B137">
        <f t="shared" si="15"/>
        <v>696</v>
      </c>
      <c r="C137" s="31">
        <v>0.0039000000000000146</v>
      </c>
      <c r="D137" s="13">
        <f t="shared" si="16"/>
        <v>0.011700000000000044</v>
      </c>
      <c r="E137" s="13">
        <f t="shared" si="25"/>
        <v>1.946700000000001</v>
      </c>
      <c r="F137" s="13">
        <f t="shared" si="18"/>
        <v>1.1893848307735218</v>
      </c>
      <c r="G137" s="13">
        <f t="shared" si="19"/>
        <v>0.010427270672487499</v>
      </c>
      <c r="H137" s="13">
        <f t="shared" si="26"/>
        <v>1.721541376181457</v>
      </c>
      <c r="I137" s="13">
        <f t="shared" si="20"/>
        <v>0.011589932782523737</v>
      </c>
      <c r="J137" s="13">
        <f t="shared" si="27"/>
        <v>0.010427270672487499</v>
      </c>
      <c r="K137" s="14">
        <f t="shared" si="22"/>
        <v>0.10514164594758228</v>
      </c>
      <c r="L137" s="13">
        <f t="shared" si="12"/>
        <v>0.116612735045793</v>
      </c>
      <c r="M137" s="20">
        <f t="shared" si="23"/>
        <v>4109.628808663133</v>
      </c>
      <c r="N137" s="23"/>
      <c r="T137" s="27"/>
      <c r="U137" s="27"/>
      <c r="V137" s="27"/>
    </row>
    <row r="138" spans="1:22" ht="12.75">
      <c r="A138">
        <f t="shared" si="24"/>
        <v>117</v>
      </c>
      <c r="B138">
        <f t="shared" si="15"/>
        <v>702</v>
      </c>
      <c r="C138" s="31">
        <v>0.0037999999999999146</v>
      </c>
      <c r="D138" s="13">
        <f t="shared" si="16"/>
        <v>0.011399999999999744</v>
      </c>
      <c r="E138" s="13">
        <f t="shared" si="25"/>
        <v>1.9581000000000008</v>
      </c>
      <c r="F138" s="13">
        <f t="shared" si="18"/>
        <v>1.1995555301339214</v>
      </c>
      <c r="G138" s="13">
        <f t="shared" si="19"/>
        <v>0.010170699360399604</v>
      </c>
      <c r="H138" s="13">
        <f t="shared" si="26"/>
        <v>1.7328352990138363</v>
      </c>
      <c r="I138" s="13">
        <f t="shared" si="20"/>
        <v>0.011293922832379177</v>
      </c>
      <c r="J138" s="13">
        <f t="shared" si="27"/>
        <v>0.010170699360399604</v>
      </c>
      <c r="K138" s="14">
        <f t="shared" si="22"/>
        <v>0.10255455188402934</v>
      </c>
      <c r="L138" s="13">
        <f t="shared" si="12"/>
        <v>0.11429189211306806</v>
      </c>
      <c r="M138" s="20">
        <f t="shared" si="23"/>
        <v>4150.773889823838</v>
      </c>
      <c r="N138" s="23"/>
      <c r="T138" s="27"/>
      <c r="U138" s="27"/>
      <c r="V138" s="27"/>
    </row>
    <row r="139" spans="1:22" ht="12.75">
      <c r="A139">
        <f t="shared" si="24"/>
        <v>118</v>
      </c>
      <c r="B139">
        <f t="shared" si="15"/>
        <v>708</v>
      </c>
      <c r="C139" s="31">
        <v>0.0038000000000000256</v>
      </c>
      <c r="D139" s="13">
        <f t="shared" si="16"/>
        <v>0.011400000000000077</v>
      </c>
      <c r="E139" s="13">
        <f t="shared" si="25"/>
        <v>1.969500000000001</v>
      </c>
      <c r="F139" s="13">
        <f t="shared" si="18"/>
        <v>1.2097367459874724</v>
      </c>
      <c r="G139" s="13">
        <f t="shared" si="19"/>
        <v>0.010181215853551029</v>
      </c>
      <c r="H139" s="13">
        <f t="shared" si="26"/>
        <v>1.7441303558478867</v>
      </c>
      <c r="I139" s="13">
        <f t="shared" si="20"/>
        <v>0.01129505683405041</v>
      </c>
      <c r="J139" s="13">
        <f t="shared" si="27"/>
        <v>0.010181215853551029</v>
      </c>
      <c r="K139" s="14">
        <f t="shared" si="22"/>
        <v>0.10266059318997288</v>
      </c>
      <c r="L139" s="13">
        <f t="shared" si="12"/>
        <v>0.11216747037196498</v>
      </c>
      <c r="M139" s="20">
        <f t="shared" si="23"/>
        <v>4191.154179157745</v>
      </c>
      <c r="N139" s="23"/>
      <c r="T139" s="27"/>
      <c r="U139" s="27"/>
      <c r="V139" s="27"/>
    </row>
    <row r="140" spans="1:22" ht="12.75">
      <c r="A140">
        <f t="shared" si="24"/>
        <v>119</v>
      </c>
      <c r="B140">
        <f t="shared" si="15"/>
        <v>714</v>
      </c>
      <c r="C140" s="31">
        <v>0.0038000000000000256</v>
      </c>
      <c r="D140" s="13">
        <f t="shared" si="16"/>
        <v>0.011400000000000077</v>
      </c>
      <c r="E140" s="13">
        <f t="shared" si="25"/>
        <v>1.980900000000001</v>
      </c>
      <c r="F140" s="13">
        <f t="shared" si="18"/>
        <v>1.2199283439582895</v>
      </c>
      <c r="G140" s="13">
        <f t="shared" si="19"/>
        <v>0.010191597970817146</v>
      </c>
      <c r="H140" s="13">
        <f t="shared" si="26"/>
        <v>1.7554265285959842</v>
      </c>
      <c r="I140" s="13">
        <f t="shared" si="20"/>
        <v>0.011296172748097577</v>
      </c>
      <c r="J140" s="13">
        <f t="shared" si="27"/>
        <v>0.010191597970817146</v>
      </c>
      <c r="K140" s="14">
        <f t="shared" si="22"/>
        <v>0.10276527953907288</v>
      </c>
      <c r="L140" s="13">
        <f t="shared" si="12"/>
        <v>0.11044846418879369</v>
      </c>
      <c r="M140" s="20">
        <f t="shared" si="23"/>
        <v>4230.915626265711</v>
      </c>
      <c r="N140" s="23"/>
      <c r="T140" s="27"/>
      <c r="U140" s="27"/>
      <c r="V140" s="27"/>
    </row>
    <row r="141" spans="1:22" ht="12.75">
      <c r="A141">
        <f t="shared" si="24"/>
        <v>120</v>
      </c>
      <c r="B141">
        <f t="shared" si="15"/>
        <v>720</v>
      </c>
      <c r="C141" s="31">
        <v>0.0037000000000000366</v>
      </c>
      <c r="D141" s="13">
        <f t="shared" si="16"/>
        <v>0.01110000000000011</v>
      </c>
      <c r="E141" s="13">
        <f t="shared" si="25"/>
        <v>1.992000000000001</v>
      </c>
      <c r="F141" s="13">
        <f t="shared" si="18"/>
        <v>1.2298615920459604</v>
      </c>
      <c r="G141" s="13">
        <f t="shared" si="19"/>
        <v>0.00993324808767082</v>
      </c>
      <c r="H141" s="13">
        <f t="shared" si="26"/>
        <v>1.7664264890260335</v>
      </c>
      <c r="I141" s="13">
        <f t="shared" si="20"/>
        <v>0.01099996043004925</v>
      </c>
      <c r="J141" s="13">
        <f t="shared" si="27"/>
        <v>0.00993324808767082</v>
      </c>
      <c r="K141" s="14">
        <f t="shared" si="22"/>
        <v>0.10016025155068077</v>
      </c>
      <c r="L141" s="13">
        <f t="shared" si="12"/>
        <v>0.10881470079899062</v>
      </c>
      <c r="M141" s="20">
        <f t="shared" si="23"/>
        <v>4270.088918553347</v>
      </c>
      <c r="N141" s="23"/>
      <c r="T141" s="27"/>
      <c r="U141" s="27"/>
      <c r="V141" s="27"/>
    </row>
    <row r="142" spans="1:22" ht="12.75">
      <c r="A142">
        <f t="shared" si="24"/>
        <v>121</v>
      </c>
      <c r="B142">
        <f t="shared" si="15"/>
        <v>726</v>
      </c>
      <c r="C142" s="31">
        <v>0.0036999999999999256</v>
      </c>
      <c r="D142" s="13">
        <f t="shared" si="16"/>
        <v>0.011099999999999777</v>
      </c>
      <c r="E142" s="13">
        <f t="shared" si="25"/>
        <v>2.0031000000000008</v>
      </c>
      <c r="F142" s="13">
        <f t="shared" si="18"/>
        <v>1.2398044378627975</v>
      </c>
      <c r="G142" s="13">
        <f t="shared" si="19"/>
        <v>0.009942845816837131</v>
      </c>
      <c r="H142" s="13">
        <f t="shared" si="26"/>
        <v>1.7774274746194965</v>
      </c>
      <c r="I142" s="13">
        <f t="shared" si="20"/>
        <v>0.011000985593462964</v>
      </c>
      <c r="J142" s="13">
        <f t="shared" si="27"/>
        <v>0.009942845816837131</v>
      </c>
      <c r="K142" s="14">
        <f t="shared" si="22"/>
        <v>0.10025702865310775</v>
      </c>
      <c r="L142" s="13">
        <f t="shared" si="12"/>
        <v>0.10724996249042765</v>
      </c>
      <c r="M142" s="20">
        <f t="shared" si="23"/>
        <v>4308.6989050499005</v>
      </c>
      <c r="N142" s="23"/>
      <c r="T142" s="27"/>
      <c r="U142" s="27"/>
      <c r="V142" s="27"/>
    </row>
    <row r="143" spans="1:22" ht="12.75">
      <c r="A143">
        <f t="shared" si="24"/>
        <v>122</v>
      </c>
      <c r="B143">
        <f t="shared" si="15"/>
        <v>732</v>
      </c>
      <c r="C143" s="31">
        <v>0.0038000000000000256</v>
      </c>
      <c r="D143" s="13">
        <f t="shared" si="16"/>
        <v>0.011400000000000077</v>
      </c>
      <c r="E143" s="13">
        <f t="shared" si="25"/>
        <v>2.014500000000001</v>
      </c>
      <c r="F143" s="13">
        <f t="shared" si="18"/>
        <v>1.2500258757155152</v>
      </c>
      <c r="G143" s="13">
        <f t="shared" si="19"/>
        <v>0.010221437852717674</v>
      </c>
      <c r="H143" s="13">
        <f t="shared" si="26"/>
        <v>1.7887268347825316</v>
      </c>
      <c r="I143" s="13">
        <f t="shared" si="20"/>
        <v>0.011299360163035121</v>
      </c>
      <c r="J143" s="13">
        <f t="shared" si="27"/>
        <v>0.010221437852717674</v>
      </c>
      <c r="K143" s="14">
        <f t="shared" si="22"/>
        <v>0.10306616501490322</v>
      </c>
      <c r="L143" s="13">
        <f t="shared" si="12"/>
        <v>0.1062338960074418</v>
      </c>
      <c r="M143" s="20">
        <f t="shared" si="23"/>
        <v>4346.943107612579</v>
      </c>
      <c r="N143" s="23"/>
      <c r="T143" s="27"/>
      <c r="U143" s="27"/>
      <c r="V143" s="27"/>
    </row>
    <row r="144" spans="1:22" ht="12.75">
      <c r="A144">
        <f t="shared" si="24"/>
        <v>123</v>
      </c>
      <c r="B144">
        <f t="shared" si="15"/>
        <v>738</v>
      </c>
      <c r="C144" s="31">
        <v>0.0038000000000000256</v>
      </c>
      <c r="D144" s="13">
        <f t="shared" si="16"/>
        <v>0.011400000000000077</v>
      </c>
      <c r="E144" s="13">
        <f t="shared" si="25"/>
        <v>2.025900000000001</v>
      </c>
      <c r="F144" s="13">
        <f t="shared" si="18"/>
        <v>1.2602571870577863</v>
      </c>
      <c r="G144" s="13">
        <f t="shared" si="19"/>
        <v>0.010231311342271177</v>
      </c>
      <c r="H144" s="13">
        <f t="shared" si="26"/>
        <v>1.8000272431022666</v>
      </c>
      <c r="I144" s="13">
        <f t="shared" si="20"/>
        <v>0.011300408319735</v>
      </c>
      <c r="J144" s="13">
        <f t="shared" si="27"/>
        <v>0.010231311342271177</v>
      </c>
      <c r="K144" s="14">
        <f t="shared" si="22"/>
        <v>0.10316572270123436</v>
      </c>
      <c r="L144" s="13">
        <f t="shared" si="12"/>
        <v>0.10566699561664672</v>
      </c>
      <c r="M144" s="20">
        <f t="shared" si="23"/>
        <v>4384.983226034572</v>
      </c>
      <c r="N144" s="23"/>
      <c r="T144" s="27"/>
      <c r="U144" s="27"/>
      <c r="V144" s="27"/>
    </row>
    <row r="145" spans="1:22" ht="12.75">
      <c r="A145">
        <f t="shared" si="24"/>
        <v>124</v>
      </c>
      <c r="B145">
        <f t="shared" si="15"/>
        <v>744</v>
      </c>
      <c r="C145" s="31">
        <v>0.0038000000000000256</v>
      </c>
      <c r="D145" s="13">
        <f t="shared" si="16"/>
        <v>0.011400000000000077</v>
      </c>
      <c r="E145" s="13">
        <f t="shared" si="25"/>
        <v>2.037300000000001</v>
      </c>
      <c r="F145" s="13">
        <f t="shared" si="18"/>
        <v>1.2704982483333531</v>
      </c>
      <c r="G145" s="13">
        <f t="shared" si="19"/>
        <v>0.010241061275566787</v>
      </c>
      <c r="H145" s="13">
        <f t="shared" si="26"/>
        <v>1.811328683288815</v>
      </c>
      <c r="I145" s="13">
        <f t="shared" si="20"/>
        <v>0.011301440186548328</v>
      </c>
      <c r="J145" s="13">
        <f t="shared" si="27"/>
        <v>0.010241061275566787</v>
      </c>
      <c r="K145" s="14">
        <f t="shared" si="22"/>
        <v>0.10326403452863177</v>
      </c>
      <c r="L145" s="13">
        <f t="shared" si="12"/>
        <v>0.10522115616178969</v>
      </c>
      <c r="M145" s="20">
        <f t="shared" si="23"/>
        <v>4422.862842252816</v>
      </c>
      <c r="N145" s="23"/>
      <c r="T145" s="27"/>
      <c r="U145" s="27"/>
      <c r="V145" s="27"/>
    </row>
    <row r="146" spans="1:22" ht="12.75">
      <c r="A146">
        <f t="shared" si="24"/>
        <v>125</v>
      </c>
      <c r="B146">
        <f t="shared" si="15"/>
        <v>750</v>
      </c>
      <c r="C146" s="31">
        <v>0.0039000000000000146</v>
      </c>
      <c r="D146" s="13">
        <f t="shared" si="16"/>
        <v>0.011700000000000044</v>
      </c>
      <c r="E146" s="13">
        <f t="shared" si="25"/>
        <v>2.0490000000000013</v>
      </c>
      <c r="F146" s="13">
        <f t="shared" si="18"/>
        <v>1.2810188219606997</v>
      </c>
      <c r="G146" s="13">
        <f t="shared" si="19"/>
        <v>0.010520573627346597</v>
      </c>
      <c r="H146" s="13">
        <f t="shared" si="26"/>
        <v>1.8229285860191455</v>
      </c>
      <c r="I146" s="13">
        <f t="shared" si="20"/>
        <v>0.011599902730330625</v>
      </c>
      <c r="J146" s="13">
        <f t="shared" si="27"/>
        <v>0.010520573627346597</v>
      </c>
      <c r="K146" s="14">
        <f t="shared" si="22"/>
        <v>0.10608245074241152</v>
      </c>
      <c r="L146" s="13">
        <f t="shared" si="12"/>
        <v>0.10512153552065004</v>
      </c>
      <c r="M146" s="20">
        <f t="shared" si="23"/>
        <v>4460.70659504025</v>
      </c>
      <c r="N146" s="23"/>
      <c r="T146" s="27"/>
      <c r="U146" s="27"/>
      <c r="V146" s="27"/>
    </row>
    <row r="147" spans="1:22" ht="12.75">
      <c r="A147">
        <f t="shared" si="24"/>
        <v>126</v>
      </c>
      <c r="B147">
        <f t="shared" si="15"/>
        <v>756</v>
      </c>
      <c r="C147" s="31">
        <v>0.0035999999999999366</v>
      </c>
      <c r="D147" s="13">
        <f t="shared" si="16"/>
        <v>0.01079999999999981</v>
      </c>
      <c r="E147" s="13">
        <f t="shared" si="25"/>
        <v>2.059800000000001</v>
      </c>
      <c r="F147" s="13">
        <f t="shared" si="18"/>
        <v>1.2907390106242025</v>
      </c>
      <c r="G147" s="13">
        <f t="shared" si="19"/>
        <v>0.009720188663502771</v>
      </c>
      <c r="H147" s="13">
        <f t="shared" si="26"/>
        <v>1.8336371237091398</v>
      </c>
      <c r="I147" s="13">
        <f t="shared" si="20"/>
        <v>0.010708537689994246</v>
      </c>
      <c r="J147" s="13">
        <f t="shared" si="27"/>
        <v>0.009720188663502771</v>
      </c>
      <c r="K147" s="14">
        <f t="shared" si="22"/>
        <v>0.09801190235698627</v>
      </c>
      <c r="L147" s="13">
        <f t="shared" si="12"/>
        <v>0.10456256116229529</v>
      </c>
      <c r="M147" s="20">
        <f t="shared" si="23"/>
        <v>4498.349117058677</v>
      </c>
      <c r="N147" s="23"/>
      <c r="T147" s="27"/>
      <c r="U147" s="27"/>
      <c r="V147" s="27"/>
    </row>
    <row r="148" spans="1:22" ht="12.75">
      <c r="A148">
        <f t="shared" si="24"/>
        <v>127</v>
      </c>
      <c r="B148">
        <f t="shared" si="15"/>
        <v>762</v>
      </c>
      <c r="C148" s="31">
        <v>0.0037000000000000366</v>
      </c>
      <c r="D148" s="13">
        <f t="shared" si="16"/>
        <v>0.01110000000000011</v>
      </c>
      <c r="E148" s="13">
        <f t="shared" si="25"/>
        <v>2.070900000000001</v>
      </c>
      <c r="F148" s="13">
        <f t="shared" si="18"/>
        <v>1.3007379897425781</v>
      </c>
      <c r="G148" s="13">
        <f t="shared" si="19"/>
        <v>0.009998979118375662</v>
      </c>
      <c r="H148" s="13">
        <f t="shared" si="26"/>
        <v>1.844644042226073</v>
      </c>
      <c r="I148" s="13">
        <f t="shared" si="20"/>
        <v>0.01100691851693325</v>
      </c>
      <c r="J148" s="13">
        <f t="shared" si="27"/>
        <v>0.009998979118375662</v>
      </c>
      <c r="K148" s="14">
        <f t="shared" si="22"/>
        <v>0.10082303944362125</v>
      </c>
      <c r="L148" s="13">
        <f t="shared" si="12"/>
        <v>0.10362709020556955</v>
      </c>
      <c r="M148" s="20">
        <f t="shared" si="23"/>
        <v>4535.654869532682</v>
      </c>
      <c r="N148" s="23"/>
      <c r="T148" s="27"/>
      <c r="U148" s="27"/>
      <c r="V148" s="27"/>
    </row>
    <row r="149" spans="1:22" ht="12.75">
      <c r="A149">
        <f t="shared" si="24"/>
        <v>128</v>
      </c>
      <c r="B149">
        <f t="shared" si="15"/>
        <v>768</v>
      </c>
      <c r="C149" s="31">
        <v>0.0035999999999999366</v>
      </c>
      <c r="D149" s="13">
        <f t="shared" si="16"/>
        <v>0.01079999999999981</v>
      </c>
      <c r="E149" s="13">
        <f t="shared" si="25"/>
        <v>2.0817000000000005</v>
      </c>
      <c r="F149" s="13">
        <f t="shared" si="18"/>
        <v>1.3104751733182378</v>
      </c>
      <c r="G149" s="13">
        <f t="shared" si="19"/>
        <v>0.00973718357565967</v>
      </c>
      <c r="H149" s="13">
        <f t="shared" si="26"/>
        <v>1.8553543599424862</v>
      </c>
      <c r="I149" s="13">
        <f t="shared" si="20"/>
        <v>0.010710317716413176</v>
      </c>
      <c r="J149" s="13">
        <f t="shared" si="27"/>
        <v>0.00973718357565967</v>
      </c>
      <c r="K149" s="14">
        <f t="shared" si="22"/>
        <v>0.09818326772123499</v>
      </c>
      <c r="L149" s="13">
        <f aca="true" t="shared" si="28" ref="L149:L162">+L148+($B$8*((K148+K149)-(2*L148)))</f>
        <v>0.10287728354681656</v>
      </c>
      <c r="M149" s="20">
        <f t="shared" si="23"/>
        <v>4572.690691609536</v>
      </c>
      <c r="N149" s="23"/>
      <c r="T149" s="27"/>
      <c r="U149" s="27"/>
      <c r="V149" s="27"/>
    </row>
    <row r="150" spans="1:22" ht="12.75">
      <c r="A150">
        <f t="shared" si="24"/>
        <v>129</v>
      </c>
      <c r="B150">
        <f t="shared" si="15"/>
        <v>774</v>
      </c>
      <c r="C150" s="31">
        <v>0.0035000000000000586</v>
      </c>
      <c r="D150" s="13">
        <f t="shared" si="16"/>
        <v>0.010500000000000176</v>
      </c>
      <c r="E150" s="13">
        <f t="shared" si="25"/>
        <v>2.092200000000001</v>
      </c>
      <c r="F150" s="13">
        <f t="shared" si="18"/>
        <v>1.3199497742365647</v>
      </c>
      <c r="G150" s="13">
        <f t="shared" si="19"/>
        <v>0.009474600918326859</v>
      </c>
      <c r="H150" s="13">
        <f t="shared" si="26"/>
        <v>1.8657679922425285</v>
      </c>
      <c r="I150" s="13">
        <f t="shared" si="20"/>
        <v>0.01041363230004233</v>
      </c>
      <c r="J150" s="13">
        <f t="shared" si="27"/>
        <v>0.009474600918326859</v>
      </c>
      <c r="K150" s="14">
        <f t="shared" si="22"/>
        <v>0.09553555925979583</v>
      </c>
      <c r="L150" s="13">
        <f t="shared" si="28"/>
        <v>0.1017831253547618</v>
      </c>
      <c r="M150" s="20">
        <f t="shared" si="23"/>
        <v>4609.33261673725</v>
      </c>
      <c r="N150" s="23"/>
      <c r="T150" s="27"/>
      <c r="U150" s="27"/>
      <c r="V150" s="27"/>
    </row>
    <row r="151" spans="1:22" ht="12.75">
      <c r="A151">
        <f t="shared" si="24"/>
        <v>130</v>
      </c>
      <c r="B151">
        <f aca="true" t="shared" si="29" ref="B151:B214">+(A151)*$B$6</f>
        <v>780</v>
      </c>
      <c r="C151" s="31">
        <v>0.0035999999999999366</v>
      </c>
      <c r="D151" s="13">
        <f aca="true" t="shared" si="30" ref="D151:D214">+C151*$B$5</f>
        <v>0.01079999999999981</v>
      </c>
      <c r="E151" s="13">
        <f t="shared" si="25"/>
        <v>2.1030000000000006</v>
      </c>
      <c r="F151" s="13">
        <f aca="true" t="shared" si="31" ref="F151:F214">IF(E151&lt;$B$13,0,((E151-$B$13)^2)/(E151+0.8*$B$12))</f>
        <v>1.3297031051268944</v>
      </c>
      <c r="G151" s="13">
        <f aca="true" t="shared" si="32" ref="G151:G214">+F151-F150</f>
        <v>0.009753330890329703</v>
      </c>
      <c r="H151" s="13">
        <f t="shared" si="26"/>
        <v>1.8764799918328394</v>
      </c>
      <c r="I151" s="13">
        <f aca="true" t="shared" si="33" ref="I151:I214">+H151-H150</f>
        <v>0.010711999590310883</v>
      </c>
      <c r="J151" s="13">
        <f t="shared" si="27"/>
        <v>0.009753330890329703</v>
      </c>
      <c r="K151" s="14">
        <f aca="true" t="shared" si="34" ref="K151:K164">+(60.5*J151*$B$4)/$B$6</f>
        <v>0.09834608647749117</v>
      </c>
      <c r="L151" s="13">
        <f t="shared" si="28"/>
        <v>0.10090270672092211</v>
      </c>
      <c r="M151" s="20">
        <f aca="true" t="shared" si="35" ref="M151:M214">+L151*$B$6*60+M150</f>
        <v>4645.657591156782</v>
      </c>
      <c r="N151" s="23"/>
      <c r="T151" s="27"/>
      <c r="U151" s="27"/>
      <c r="V151" s="27"/>
    </row>
    <row r="152" spans="1:22" ht="12.75">
      <c r="A152">
        <f t="shared" si="24"/>
        <v>131</v>
      </c>
      <c r="B152">
        <f t="shared" si="29"/>
        <v>786</v>
      </c>
      <c r="C152" s="31">
        <v>0.0037000000000000366</v>
      </c>
      <c r="D152" s="13">
        <f t="shared" si="30"/>
        <v>0.01110000000000011</v>
      </c>
      <c r="E152" s="13">
        <f t="shared" si="25"/>
        <v>2.1141000000000005</v>
      </c>
      <c r="F152" s="13">
        <f t="shared" si="31"/>
        <v>1.3397357465212474</v>
      </c>
      <c r="G152" s="13">
        <f t="shared" si="32"/>
        <v>0.010032641394353004</v>
      </c>
      <c r="H152" s="13">
        <f t="shared" si="26"/>
        <v>1.8874904167191169</v>
      </c>
      <c r="I152" s="13">
        <f t="shared" si="33"/>
        <v>0.011010424886277459</v>
      </c>
      <c r="J152" s="13">
        <f t="shared" si="27"/>
        <v>0.010032641394353004</v>
      </c>
      <c r="K152" s="14">
        <f t="shared" si="34"/>
        <v>0.10116246739305945</v>
      </c>
      <c r="L152" s="13">
        <f t="shared" si="28"/>
        <v>0.10069390130534996</v>
      </c>
      <c r="M152" s="20">
        <f t="shared" si="35"/>
        <v>4681.9073956267075</v>
      </c>
      <c r="N152" s="23"/>
      <c r="T152" s="27"/>
      <c r="U152" s="27"/>
      <c r="V152" s="27"/>
    </row>
    <row r="153" spans="1:22" ht="12.75">
      <c r="A153">
        <f t="shared" si="24"/>
        <v>132</v>
      </c>
      <c r="B153">
        <f t="shared" si="29"/>
        <v>792</v>
      </c>
      <c r="C153" s="31">
        <v>0.0037000000000000366</v>
      </c>
      <c r="D153" s="13">
        <f t="shared" si="30"/>
        <v>0.01110000000000011</v>
      </c>
      <c r="E153" s="13">
        <f t="shared" si="25"/>
        <v>2.1252000000000004</v>
      </c>
      <c r="F153" s="13">
        <f t="shared" si="31"/>
        <v>1.3497767879874882</v>
      </c>
      <c r="G153" s="13">
        <f t="shared" si="32"/>
        <v>0.010041041466240852</v>
      </c>
      <c r="H153" s="13">
        <f t="shared" si="26"/>
        <v>1.89850171055784</v>
      </c>
      <c r="I153" s="13">
        <f t="shared" si="33"/>
        <v>0.011011293838723013</v>
      </c>
      <c r="J153" s="13">
        <f t="shared" si="27"/>
        <v>0.010041041466240852</v>
      </c>
      <c r="K153" s="14">
        <f t="shared" si="34"/>
        <v>0.1012471681179286</v>
      </c>
      <c r="L153" s="13">
        <f t="shared" si="28"/>
        <v>0.10078679520537615</v>
      </c>
      <c r="M153" s="20">
        <f t="shared" si="35"/>
        <v>4718.190641900643</v>
      </c>
      <c r="N153" s="23"/>
      <c r="T153" s="27"/>
      <c r="U153" s="27"/>
      <c r="V153" s="27"/>
    </row>
    <row r="154" spans="1:22" ht="12.75">
      <c r="A154">
        <f t="shared" si="24"/>
        <v>133</v>
      </c>
      <c r="B154">
        <f t="shared" si="29"/>
        <v>798</v>
      </c>
      <c r="C154" s="31">
        <v>0.0035999999999999366</v>
      </c>
      <c r="D154" s="13">
        <f t="shared" si="30"/>
        <v>0.01079999999999981</v>
      </c>
      <c r="E154" s="13">
        <f t="shared" si="25"/>
        <v>2.136</v>
      </c>
      <c r="F154" s="13">
        <f t="shared" si="31"/>
        <v>1.3595544185897468</v>
      </c>
      <c r="G154" s="13">
        <f t="shared" si="32"/>
        <v>0.009777630602258558</v>
      </c>
      <c r="H154" s="13">
        <f t="shared" si="26"/>
        <v>1.9092162239318793</v>
      </c>
      <c r="I154" s="13">
        <f t="shared" si="33"/>
        <v>0.010714513374039392</v>
      </c>
      <c r="J154" s="13">
        <f t="shared" si="27"/>
        <v>0.009777630602258558</v>
      </c>
      <c r="K154" s="14">
        <f t="shared" si="34"/>
        <v>0.0985911085727738</v>
      </c>
      <c r="L154" s="13">
        <f t="shared" si="28"/>
        <v>0.10062903941264434</v>
      </c>
      <c r="M154" s="20">
        <f t="shared" si="35"/>
        <v>4754.417096089194</v>
      </c>
      <c r="N154" s="23"/>
      <c r="T154" s="27"/>
      <c r="U154" s="27"/>
      <c r="V154" s="27"/>
    </row>
    <row r="155" spans="1:22" ht="12.75">
      <c r="A155">
        <f t="shared" si="24"/>
        <v>134</v>
      </c>
      <c r="B155">
        <f t="shared" si="29"/>
        <v>804</v>
      </c>
      <c r="C155" s="31">
        <v>0.0035000000000000586</v>
      </c>
      <c r="D155" s="13">
        <f t="shared" si="30"/>
        <v>0.010500000000000176</v>
      </c>
      <c r="E155" s="13">
        <f t="shared" si="25"/>
        <v>2.1465000000000005</v>
      </c>
      <c r="F155" s="13">
        <f t="shared" si="31"/>
        <v>1.369067897473792</v>
      </c>
      <c r="G155" s="13">
        <f t="shared" si="32"/>
        <v>0.00951347888404519</v>
      </c>
      <c r="H155" s="13">
        <f t="shared" si="26"/>
        <v>1.9196338783696665</v>
      </c>
      <c r="I155" s="13">
        <f t="shared" si="33"/>
        <v>0.010417654437787194</v>
      </c>
      <c r="J155" s="13">
        <f t="shared" si="27"/>
        <v>0.00951347888404519</v>
      </c>
      <c r="K155" s="14">
        <f t="shared" si="34"/>
        <v>0.09592757874745567</v>
      </c>
      <c r="L155" s="13">
        <f t="shared" si="28"/>
        <v>0.10001636745763896</v>
      </c>
      <c r="M155" s="20">
        <f t="shared" si="35"/>
        <v>4790.4229883739445</v>
      </c>
      <c r="N155" s="23"/>
      <c r="T155" s="27"/>
      <c r="U155" s="27"/>
      <c r="V155" s="27"/>
    </row>
    <row r="156" spans="1:22" ht="12.75">
      <c r="A156">
        <f t="shared" si="24"/>
        <v>135</v>
      </c>
      <c r="B156">
        <f t="shared" si="29"/>
        <v>810</v>
      </c>
      <c r="C156" s="31">
        <v>0.0034999999999999476</v>
      </c>
      <c r="D156" s="13">
        <f t="shared" si="30"/>
        <v>0.010499999999999843</v>
      </c>
      <c r="E156" s="13">
        <f t="shared" si="25"/>
        <v>2.1570000000000005</v>
      </c>
      <c r="F156" s="13">
        <f t="shared" si="31"/>
        <v>1.3785886387025506</v>
      </c>
      <c r="G156" s="13">
        <f t="shared" si="32"/>
        <v>0.009520741228758567</v>
      </c>
      <c r="H156" s="13">
        <f t="shared" si="26"/>
        <v>1.9300522780915386</v>
      </c>
      <c r="I156" s="13">
        <f t="shared" si="33"/>
        <v>0.010418399721872085</v>
      </c>
      <c r="J156" s="13">
        <f t="shared" si="27"/>
        <v>0.009520741228758567</v>
      </c>
      <c r="K156" s="14">
        <f t="shared" si="34"/>
        <v>0.09600080738998222</v>
      </c>
      <c r="L156" s="13">
        <f t="shared" si="28"/>
        <v>0.09927960847783532</v>
      </c>
      <c r="M156" s="20">
        <f t="shared" si="35"/>
        <v>4826.163647425965</v>
      </c>
      <c r="N156" s="23"/>
      <c r="T156" s="27"/>
      <c r="U156" s="27"/>
      <c r="V156" s="27"/>
    </row>
    <row r="157" spans="1:22" ht="12.75">
      <c r="A157">
        <f t="shared" si="24"/>
        <v>136</v>
      </c>
      <c r="B157">
        <f t="shared" si="29"/>
        <v>816</v>
      </c>
      <c r="C157" s="31">
        <v>0.0035000000000000586</v>
      </c>
      <c r="D157" s="13">
        <f t="shared" si="30"/>
        <v>0.010500000000000176</v>
      </c>
      <c r="E157" s="13">
        <f t="shared" si="25"/>
        <v>2.1675000000000004</v>
      </c>
      <c r="F157" s="13">
        <f t="shared" si="31"/>
        <v>1.3881165623767213</v>
      </c>
      <c r="G157" s="13">
        <f t="shared" si="32"/>
        <v>0.009527923674170768</v>
      </c>
      <c r="H157" s="13">
        <f t="shared" si="26"/>
        <v>1.940471413025075</v>
      </c>
      <c r="I157" s="13">
        <f t="shared" si="33"/>
        <v>0.010419134933536522</v>
      </c>
      <c r="J157" s="13">
        <f t="shared" si="27"/>
        <v>0.009527923674170768</v>
      </c>
      <c r="K157" s="14">
        <f t="shared" si="34"/>
        <v>0.09607323038122191</v>
      </c>
      <c r="L157" s="13">
        <f t="shared" si="28"/>
        <v>0.0986900467337929</v>
      </c>
      <c r="M157" s="20">
        <f t="shared" si="35"/>
        <v>4861.69206425013</v>
      </c>
      <c r="N157" s="23"/>
      <c r="T157" s="27"/>
      <c r="U157" s="27"/>
      <c r="V157" s="27"/>
    </row>
    <row r="158" spans="1:22" ht="12.75">
      <c r="A158">
        <f t="shared" si="24"/>
        <v>137</v>
      </c>
      <c r="B158">
        <f t="shared" si="29"/>
        <v>822</v>
      </c>
      <c r="C158" s="31">
        <v>0.0033999999999999586</v>
      </c>
      <c r="D158" s="13">
        <f t="shared" si="30"/>
        <v>0.010199999999999876</v>
      </c>
      <c r="E158" s="13">
        <f t="shared" si="25"/>
        <v>2.1777</v>
      </c>
      <c r="F158" s="13">
        <f t="shared" si="31"/>
        <v>1.3973790625388773</v>
      </c>
      <c r="G158" s="13">
        <f t="shared" si="32"/>
        <v>0.009262500162156018</v>
      </c>
      <c r="H158" s="13">
        <f t="shared" si="26"/>
        <v>1.9505935530089304</v>
      </c>
      <c r="I158" s="13">
        <f t="shared" si="33"/>
        <v>0.01012213998385536</v>
      </c>
      <c r="J158" s="13">
        <f t="shared" si="27"/>
        <v>0.009262500162156018</v>
      </c>
      <c r="K158" s="14">
        <f t="shared" si="34"/>
        <v>0.09339687663507318</v>
      </c>
      <c r="L158" s="13">
        <f t="shared" si="28"/>
        <v>0.09797095705640284</v>
      </c>
      <c r="M158" s="20">
        <f t="shared" si="35"/>
        <v>4896.961608790435</v>
      </c>
      <c r="N158" s="23"/>
      <c r="T158" s="27"/>
      <c r="U158" s="27"/>
      <c r="V158" s="27"/>
    </row>
    <row r="159" spans="1:22" ht="12.75">
      <c r="A159">
        <f t="shared" si="24"/>
        <v>138</v>
      </c>
      <c r="B159">
        <f t="shared" si="29"/>
        <v>828</v>
      </c>
      <c r="C159" s="31">
        <v>0.0033999999999999586</v>
      </c>
      <c r="D159" s="13">
        <f t="shared" si="30"/>
        <v>0.010199999999999876</v>
      </c>
      <c r="E159" s="13">
        <f t="shared" si="25"/>
        <v>2.1879</v>
      </c>
      <c r="F159" s="13">
        <f t="shared" si="31"/>
        <v>1.4066481951444705</v>
      </c>
      <c r="G159" s="13">
        <f t="shared" si="32"/>
        <v>0.009269132605593144</v>
      </c>
      <c r="H159" s="13">
        <f t="shared" si="26"/>
        <v>1.960716368548998</v>
      </c>
      <c r="I159" s="13">
        <f t="shared" si="33"/>
        <v>0.010122815540067442</v>
      </c>
      <c r="J159" s="13">
        <f t="shared" si="27"/>
        <v>0.009269132605593144</v>
      </c>
      <c r="K159" s="14">
        <f t="shared" si="34"/>
        <v>0.0934637537730642</v>
      </c>
      <c r="L159" s="13">
        <f t="shared" si="28"/>
        <v>0.0971453858105239</v>
      </c>
      <c r="M159" s="20">
        <f t="shared" si="35"/>
        <v>4931.933947682223</v>
      </c>
      <c r="N159" s="23"/>
      <c r="T159" s="27"/>
      <c r="U159" s="27"/>
      <c r="V159" s="27"/>
    </row>
    <row r="160" spans="1:22" ht="12.75">
      <c r="A160">
        <f t="shared" si="24"/>
        <v>139</v>
      </c>
      <c r="B160">
        <f t="shared" si="29"/>
        <v>834</v>
      </c>
      <c r="C160" s="31">
        <v>0.0033000000000000806</v>
      </c>
      <c r="D160" s="13">
        <f t="shared" si="30"/>
        <v>0.009900000000000242</v>
      </c>
      <c r="E160" s="13">
        <f t="shared" si="25"/>
        <v>2.1978</v>
      </c>
      <c r="F160" s="13">
        <f t="shared" si="31"/>
        <v>1.4156509824868901</v>
      </c>
      <c r="G160" s="13">
        <f t="shared" si="32"/>
        <v>0.00900278734241966</v>
      </c>
      <c r="H160" s="13">
        <f t="shared" si="26"/>
        <v>1.9705420919738863</v>
      </c>
      <c r="I160" s="13">
        <f t="shared" si="33"/>
        <v>0.00982572342488841</v>
      </c>
      <c r="J160" s="13">
        <f t="shared" si="27"/>
        <v>0.00900278734241966</v>
      </c>
      <c r="K160" s="14">
        <f t="shared" si="34"/>
        <v>0.09077810570273158</v>
      </c>
      <c r="L160" s="13">
        <f t="shared" si="28"/>
        <v>0.09623184834277372</v>
      </c>
      <c r="M160" s="20">
        <f t="shared" si="35"/>
        <v>4966.577413085622</v>
      </c>
      <c r="N160" s="23"/>
      <c r="T160" s="27"/>
      <c r="U160" s="27"/>
      <c r="V160" s="27"/>
    </row>
    <row r="161" spans="1:22" ht="12.75">
      <c r="A161">
        <f t="shared" si="24"/>
        <v>140</v>
      </c>
      <c r="B161">
        <f t="shared" si="29"/>
        <v>840</v>
      </c>
      <c r="C161" s="31">
        <v>0.0033999999999999586</v>
      </c>
      <c r="D161" s="13">
        <f t="shared" si="30"/>
        <v>0.010199999999999876</v>
      </c>
      <c r="E161" s="13">
        <f t="shared" si="25"/>
        <v>2.2079999999999997</v>
      </c>
      <c r="F161" s="13">
        <f t="shared" si="31"/>
        <v>1.4249329805629045</v>
      </c>
      <c r="G161" s="13">
        <f t="shared" si="32"/>
        <v>0.009281998076014375</v>
      </c>
      <c r="H161" s="13">
        <f t="shared" si="26"/>
        <v>1.9806662132768282</v>
      </c>
      <c r="I161" s="13">
        <f t="shared" si="33"/>
        <v>0.010124121302941935</v>
      </c>
      <c r="J161" s="13">
        <f t="shared" si="27"/>
        <v>0.009281998076014375</v>
      </c>
      <c r="K161" s="14">
        <f t="shared" si="34"/>
        <v>0.09359348059981161</v>
      </c>
      <c r="L161" s="13">
        <f t="shared" si="28"/>
        <v>0.09549620194431879</v>
      </c>
      <c r="M161" s="20">
        <f t="shared" si="35"/>
        <v>5000.956045785576</v>
      </c>
      <c r="N161" s="23"/>
      <c r="T161" s="27"/>
      <c r="U161" s="27"/>
      <c r="V161" s="27"/>
    </row>
    <row r="162" spans="1:22" ht="12.75">
      <c r="A162">
        <f t="shared" si="24"/>
        <v>141</v>
      </c>
      <c r="B162">
        <f t="shared" si="29"/>
        <v>846</v>
      </c>
      <c r="C162" s="31">
        <v>0.0033999999999999586</v>
      </c>
      <c r="D162" s="13">
        <f t="shared" si="30"/>
        <v>0.010199999999999876</v>
      </c>
      <c r="E162" s="13">
        <f t="shared" si="25"/>
        <v>2.2181999999999995</v>
      </c>
      <c r="F162" s="13">
        <f t="shared" si="31"/>
        <v>1.434221405608488</v>
      </c>
      <c r="G162" s="13">
        <f t="shared" si="32"/>
        <v>0.009288425045583582</v>
      </c>
      <c r="H162" s="13">
        <f t="shared" si="26"/>
        <v>1.9907909845684202</v>
      </c>
      <c r="I162" s="13">
        <f t="shared" si="33"/>
        <v>0.01012477129159195</v>
      </c>
      <c r="J162" s="13">
        <f t="shared" si="27"/>
        <v>0.009288425045583582</v>
      </c>
      <c r="K162" s="14">
        <f t="shared" si="34"/>
        <v>0.09365828587630111</v>
      </c>
      <c r="L162" s="13">
        <f t="shared" si="28"/>
        <v>0.09515614399772562</v>
      </c>
      <c r="M162" s="20">
        <f t="shared" si="35"/>
        <v>5035.2122576247575</v>
      </c>
      <c r="N162" s="23"/>
      <c r="T162" s="27"/>
      <c r="U162" s="27"/>
      <c r="V162" s="27"/>
    </row>
    <row r="163" spans="1:22" ht="12.75">
      <c r="A163">
        <f t="shared" si="24"/>
        <v>142</v>
      </c>
      <c r="B163">
        <f t="shared" si="29"/>
        <v>852</v>
      </c>
      <c r="C163" s="31">
        <v>0.0034000000000000696</v>
      </c>
      <c r="D163" s="13">
        <f t="shared" si="30"/>
        <v>0.010200000000000209</v>
      </c>
      <c r="E163" s="13">
        <f t="shared" si="25"/>
        <v>2.2283999999999997</v>
      </c>
      <c r="F163" s="13">
        <f t="shared" si="31"/>
        <v>1.4435161903658567</v>
      </c>
      <c r="G163" s="13">
        <f t="shared" si="32"/>
        <v>0.009294784757368557</v>
      </c>
      <c r="H163" s="13">
        <f t="shared" si="26"/>
        <v>2.0009163975324276</v>
      </c>
      <c r="I163" s="13">
        <f t="shared" si="33"/>
        <v>0.010125412964007374</v>
      </c>
      <c r="J163" s="13">
        <f t="shared" si="27"/>
        <v>0.009294784757368557</v>
      </c>
      <c r="K163" s="14">
        <f t="shared" si="34"/>
        <v>0.09372241297013295</v>
      </c>
      <c r="L163" s="13">
        <f>+L162+($B$8*((K162+K163)-(2*L162)))</f>
        <v>0.09488963589326951</v>
      </c>
      <c r="M163" s="20">
        <f t="shared" si="35"/>
        <v>5069.3725265463345</v>
      </c>
      <c r="N163" s="23"/>
      <c r="T163" s="27"/>
      <c r="U163" s="27"/>
      <c r="V163" s="27"/>
    </row>
    <row r="164" spans="1:22" ht="12.75">
      <c r="A164">
        <f t="shared" si="24"/>
        <v>143</v>
      </c>
      <c r="B164">
        <f t="shared" si="29"/>
        <v>858</v>
      </c>
      <c r="C164" s="31">
        <v>0.0032999999999999696</v>
      </c>
      <c r="D164" s="13">
        <f t="shared" si="30"/>
        <v>0.009899999999999909</v>
      </c>
      <c r="E164" s="13">
        <f t="shared" si="25"/>
        <v>2.2382999999999997</v>
      </c>
      <c r="F164" s="13">
        <f t="shared" si="31"/>
        <v>1.4525436181780773</v>
      </c>
      <c r="G164" s="13">
        <f t="shared" si="32"/>
        <v>0.009027427812220656</v>
      </c>
      <c r="H164" s="13">
        <f t="shared" si="26"/>
        <v>2.0107446101314976</v>
      </c>
      <c r="I164" s="13">
        <f t="shared" si="33"/>
        <v>0.009828212599070074</v>
      </c>
      <c r="J164" s="13">
        <f t="shared" si="27"/>
        <v>0.009027427812220656</v>
      </c>
      <c r="K164" s="14">
        <f t="shared" si="34"/>
        <v>0.09102656377322495</v>
      </c>
      <c r="L164" s="13">
        <f>+L163+($B$8*((K163+K164)-(2*L163)))</f>
        <v>0.09443233634388941</v>
      </c>
      <c r="M164" s="20">
        <f t="shared" si="35"/>
        <v>5103.368167630135</v>
      </c>
      <c r="N164" s="23"/>
      <c r="T164" s="27"/>
      <c r="U164" s="27"/>
      <c r="V164" s="27"/>
    </row>
    <row r="165" spans="1:22" ht="12.75">
      <c r="A165">
        <f t="shared" si="24"/>
        <v>144</v>
      </c>
      <c r="B165">
        <f t="shared" si="29"/>
        <v>864</v>
      </c>
      <c r="C165" s="31">
        <v>0.0034000000000000696</v>
      </c>
      <c r="D165" s="13">
        <f t="shared" si="30"/>
        <v>0.010200000000000209</v>
      </c>
      <c r="E165" s="13">
        <f t="shared" si="25"/>
        <v>2.2485</v>
      </c>
      <c r="F165" s="13">
        <f t="shared" si="31"/>
        <v>1.4618507420592484</v>
      </c>
      <c r="G165" s="13">
        <f t="shared" si="32"/>
        <v>0.009307123881171053</v>
      </c>
      <c r="H165" s="13">
        <f t="shared" si="26"/>
        <v>2.0208712637712343</v>
      </c>
      <c r="I165" s="13">
        <f t="shared" si="33"/>
        <v>0.010126653639736638</v>
      </c>
      <c r="J165" s="13">
        <f t="shared" si="27"/>
        <v>0.009307123881171053</v>
      </c>
      <c r="K165" s="14">
        <f>+(60.5*J165*$B$4)/$B$6</f>
        <v>0.09384683246847479</v>
      </c>
      <c r="L165" s="13">
        <f>+L164+($B$8*((K164+K165)-(2*L164)))</f>
        <v>0.09406949303060949</v>
      </c>
      <c r="M165" s="20">
        <f t="shared" si="35"/>
        <v>5137.233185121154</v>
      </c>
      <c r="N165" s="23"/>
      <c r="T165" s="27"/>
      <c r="U165" s="27"/>
      <c r="V165" s="27"/>
    </row>
    <row r="166" spans="1:22" ht="12.75">
      <c r="A166">
        <f t="shared" si="24"/>
        <v>145</v>
      </c>
      <c r="B166">
        <f t="shared" si="29"/>
        <v>870</v>
      </c>
      <c r="C166" s="31">
        <v>0.0032999999999999696</v>
      </c>
      <c r="D166" s="13">
        <f t="shared" si="30"/>
        <v>0.009899999999999909</v>
      </c>
      <c r="E166" s="13">
        <f t="shared" si="25"/>
        <v>2.2584</v>
      </c>
      <c r="F166" s="13">
        <f t="shared" si="31"/>
        <v>1.4708900236361113</v>
      </c>
      <c r="G166" s="13">
        <f t="shared" si="32"/>
        <v>0.009039281576862956</v>
      </c>
      <c r="H166" s="13">
        <f t="shared" si="26"/>
        <v>2.030700665531741</v>
      </c>
      <c r="I166" s="13">
        <f t="shared" si="33"/>
        <v>0.009829401760506506</v>
      </c>
      <c r="J166" s="13">
        <f t="shared" si="27"/>
        <v>0.009039281576862956</v>
      </c>
      <c r="K166" s="14">
        <f aca="true" t="shared" si="36" ref="K166:K229">+(60.5*J166*$B$4)/$B$6</f>
        <v>0.09114608923336814</v>
      </c>
      <c r="L166" s="13">
        <f aca="true" t="shared" si="37" ref="L166:L229">+L165+($B$8*((K165+K166)-(2*L165)))</f>
        <v>0.09378348717975712</v>
      </c>
      <c r="M166" s="20">
        <f t="shared" si="35"/>
        <v>5170.995240505867</v>
      </c>
      <c r="N166" s="23"/>
      <c r="T166" s="27"/>
      <c r="U166" s="27"/>
      <c r="V166" s="27"/>
    </row>
    <row r="167" spans="1:22" ht="12.75">
      <c r="A167">
        <f t="shared" si="24"/>
        <v>146</v>
      </c>
      <c r="B167">
        <f t="shared" si="29"/>
        <v>876</v>
      </c>
      <c r="C167" s="31">
        <v>0.0032999999999999696</v>
      </c>
      <c r="D167" s="13">
        <f t="shared" si="30"/>
        <v>0.009899999999999909</v>
      </c>
      <c r="E167" s="13">
        <f t="shared" si="25"/>
        <v>2.2683</v>
      </c>
      <c r="F167" s="13">
        <f t="shared" si="31"/>
        <v>1.4799350550442056</v>
      </c>
      <c r="G167" s="13">
        <f t="shared" si="32"/>
        <v>0.009045031408094317</v>
      </c>
      <c r="H167" s="13">
        <f t="shared" si="26"/>
        <v>2.0405306421668516</v>
      </c>
      <c r="I167" s="13">
        <f t="shared" si="33"/>
        <v>0.00982997663511087</v>
      </c>
      <c r="J167" s="13">
        <f t="shared" si="27"/>
        <v>0.009045031408094317</v>
      </c>
      <c r="K167" s="14">
        <f t="shared" si="36"/>
        <v>0.09120406669828436</v>
      </c>
      <c r="L167" s="13">
        <f t="shared" si="37"/>
        <v>0.09330923095904242</v>
      </c>
      <c r="M167" s="20">
        <f t="shared" si="35"/>
        <v>5204.586563651122</v>
      </c>
      <c r="N167" s="23"/>
      <c r="T167" s="27"/>
      <c r="U167" s="27"/>
      <c r="V167" s="27"/>
    </row>
    <row r="168" spans="1:22" ht="12.75">
      <c r="A168">
        <f t="shared" si="24"/>
        <v>147</v>
      </c>
      <c r="B168">
        <f t="shared" si="29"/>
        <v>882</v>
      </c>
      <c r="C168" s="31">
        <v>0.0032999999999999696</v>
      </c>
      <c r="D168" s="13">
        <f t="shared" si="30"/>
        <v>0.009899999999999909</v>
      </c>
      <c r="E168" s="13">
        <f t="shared" si="25"/>
        <v>2.2782</v>
      </c>
      <c r="F168" s="13">
        <f t="shared" si="31"/>
        <v>1.4889857788596994</v>
      </c>
      <c r="G168" s="13">
        <f t="shared" si="32"/>
        <v>0.009050723815493766</v>
      </c>
      <c r="H168" s="13">
        <f t="shared" si="26"/>
        <v>2.050361186683317</v>
      </c>
      <c r="I168" s="13">
        <f t="shared" si="33"/>
        <v>0.009830544516465256</v>
      </c>
      <c r="J168" s="13">
        <f t="shared" si="27"/>
        <v>0.009050723815493766</v>
      </c>
      <c r="K168" s="14">
        <f t="shared" si="36"/>
        <v>0.09126146513956214</v>
      </c>
      <c r="L168" s="13">
        <f t="shared" si="37"/>
        <v>0.09293169186083894</v>
      </c>
      <c r="M168" s="20">
        <f t="shared" si="35"/>
        <v>5238.041972721024</v>
      </c>
      <c r="N168" s="23"/>
      <c r="T168" s="27"/>
      <c r="U168" s="27"/>
      <c r="V168" s="27"/>
    </row>
    <row r="169" spans="1:22" ht="12.75">
      <c r="A169">
        <f t="shared" si="24"/>
        <v>148</v>
      </c>
      <c r="B169">
        <f t="shared" si="29"/>
        <v>888</v>
      </c>
      <c r="C169" s="31">
        <v>0.0033000000000000806</v>
      </c>
      <c r="D169" s="13">
        <f t="shared" si="30"/>
        <v>0.009900000000000242</v>
      </c>
      <c r="E169" s="13">
        <f t="shared" si="25"/>
        <v>2.2881</v>
      </c>
      <c r="F169" s="13">
        <f t="shared" si="31"/>
        <v>1.498042138420883</v>
      </c>
      <c r="G169" s="13">
        <f t="shared" si="32"/>
        <v>0.009056359561183669</v>
      </c>
      <c r="H169" s="13">
        <f t="shared" si="26"/>
        <v>2.060192292200858</v>
      </c>
      <c r="I169" s="13">
        <f t="shared" si="33"/>
        <v>0.009831105517541072</v>
      </c>
      <c r="J169" s="13">
        <f t="shared" si="27"/>
        <v>0.009056359561183669</v>
      </c>
      <c r="K169" s="14">
        <f t="shared" si="36"/>
        <v>0.09131829224193533</v>
      </c>
      <c r="L169" s="13">
        <f t="shared" si="37"/>
        <v>0.092633180375368</v>
      </c>
      <c r="M169" s="20">
        <f t="shared" si="35"/>
        <v>5271.389917656156</v>
      </c>
      <c r="N169" s="23"/>
      <c r="T169" s="27"/>
      <c r="U169" s="27"/>
      <c r="V169" s="27"/>
    </row>
    <row r="170" spans="1:22" ht="12.75">
      <c r="A170">
        <f t="shared" si="24"/>
        <v>149</v>
      </c>
      <c r="B170">
        <f t="shared" si="29"/>
        <v>894</v>
      </c>
      <c r="C170" s="31">
        <v>0.0032999999999999696</v>
      </c>
      <c r="D170" s="13">
        <f t="shared" si="30"/>
        <v>0.009899999999999909</v>
      </c>
      <c r="E170" s="13">
        <f t="shared" si="25"/>
        <v>2.298</v>
      </c>
      <c r="F170" s="13">
        <f t="shared" si="31"/>
        <v>1.5071040778155669</v>
      </c>
      <c r="G170" s="13">
        <f t="shared" si="32"/>
        <v>0.009061939394683804</v>
      </c>
      <c r="H170" s="13">
        <f t="shared" si="26"/>
        <v>2.0700239519498953</v>
      </c>
      <c r="I170" s="13">
        <f t="shared" si="33"/>
        <v>0.009831659749037325</v>
      </c>
      <c r="J170" s="13">
        <f t="shared" si="27"/>
        <v>0.009061939394683804</v>
      </c>
      <c r="K170" s="14">
        <f t="shared" si="36"/>
        <v>0.09137455556306169</v>
      </c>
      <c r="L170" s="13">
        <f t="shared" si="37"/>
        <v>0.09239922465302809</v>
      </c>
      <c r="M170" s="20">
        <f t="shared" si="35"/>
        <v>5304.6536385312465</v>
      </c>
      <c r="N170" s="23"/>
      <c r="T170" s="27"/>
      <c r="U170" s="27"/>
      <c r="V170" s="27"/>
    </row>
    <row r="171" spans="1:22" ht="12.75">
      <c r="A171">
        <f t="shared" si="24"/>
        <v>150</v>
      </c>
      <c r="B171">
        <f t="shared" si="29"/>
        <v>900</v>
      </c>
      <c r="C171" s="31">
        <v>0.0031999999999999806</v>
      </c>
      <c r="D171" s="13">
        <f t="shared" si="30"/>
        <v>0.009599999999999942</v>
      </c>
      <c r="E171" s="13">
        <f t="shared" si="25"/>
        <v>2.3076</v>
      </c>
      <c r="F171" s="13">
        <f t="shared" si="31"/>
        <v>1.5158966895874186</v>
      </c>
      <c r="G171" s="13">
        <f t="shared" si="32"/>
        <v>0.008792611771851755</v>
      </c>
      <c r="H171" s="13">
        <f t="shared" si="26"/>
        <v>2.0795582056113635</v>
      </c>
      <c r="I171" s="13">
        <f t="shared" si="33"/>
        <v>0.009534253661468206</v>
      </c>
      <c r="J171" s="13">
        <f t="shared" si="27"/>
        <v>0.008792611771851755</v>
      </c>
      <c r="K171" s="14">
        <f t="shared" si="36"/>
        <v>0.08865883536617186</v>
      </c>
      <c r="L171" s="13">
        <f t="shared" si="37"/>
        <v>0.0919660375278624</v>
      </c>
      <c r="M171" s="20">
        <f t="shared" si="35"/>
        <v>5337.761412041277</v>
      </c>
      <c r="N171" s="23"/>
      <c r="T171" s="27"/>
      <c r="U171" s="27"/>
      <c r="V171" s="27"/>
    </row>
    <row r="172" spans="1:22" ht="12.75">
      <c r="A172">
        <f t="shared" si="24"/>
        <v>151</v>
      </c>
      <c r="B172">
        <f t="shared" si="29"/>
        <v>906</v>
      </c>
      <c r="C172" s="31">
        <v>0.0032999999999999696</v>
      </c>
      <c r="D172" s="13">
        <f t="shared" si="30"/>
        <v>0.009899999999999909</v>
      </c>
      <c r="E172" s="13">
        <f t="shared" si="25"/>
        <v>2.3175</v>
      </c>
      <c r="F172" s="13">
        <f t="shared" si="31"/>
        <v>1.524969458878295</v>
      </c>
      <c r="G172" s="13">
        <f t="shared" si="32"/>
        <v>0.009072769290876304</v>
      </c>
      <c r="H172" s="13">
        <f t="shared" si="26"/>
        <v>2.0893909376472966</v>
      </c>
      <c r="I172" s="13">
        <f t="shared" si="33"/>
        <v>0.009832732035933045</v>
      </c>
      <c r="J172" s="13">
        <f t="shared" si="27"/>
        <v>0.009072769290876304</v>
      </c>
      <c r="K172" s="14">
        <f t="shared" si="36"/>
        <v>0.09148375701633606</v>
      </c>
      <c r="L172" s="13">
        <f t="shared" si="37"/>
        <v>0.0916215391030245</v>
      </c>
      <c r="M172" s="20">
        <f t="shared" si="35"/>
        <v>5370.745166118366</v>
      </c>
      <c r="N172" s="23"/>
      <c r="T172" s="27"/>
      <c r="U172" s="27"/>
      <c r="V172" s="27"/>
    </row>
    <row r="173" spans="1:22" ht="12.75">
      <c r="A173">
        <f t="shared" si="24"/>
        <v>152</v>
      </c>
      <c r="B173">
        <f t="shared" si="29"/>
        <v>912</v>
      </c>
      <c r="C173" s="31">
        <v>0.0031999999999999806</v>
      </c>
      <c r="D173" s="13">
        <f t="shared" si="30"/>
        <v>0.009599999999999942</v>
      </c>
      <c r="E173" s="13">
        <f t="shared" si="25"/>
        <v>2.3270999999999997</v>
      </c>
      <c r="F173" s="13">
        <f t="shared" si="31"/>
        <v>1.5337724705805538</v>
      </c>
      <c r="G173" s="13">
        <f t="shared" si="32"/>
        <v>0.008803011702258834</v>
      </c>
      <c r="H173" s="13">
        <f t="shared" si="26"/>
        <v>2.098926218865204</v>
      </c>
      <c r="I173" s="13">
        <f t="shared" si="33"/>
        <v>0.009535281217907254</v>
      </c>
      <c r="J173" s="13">
        <f t="shared" si="27"/>
        <v>0.008803011702258834</v>
      </c>
      <c r="K173" s="14">
        <f t="shared" si="36"/>
        <v>0.0887637013311099</v>
      </c>
      <c r="L173" s="13">
        <f t="shared" si="37"/>
        <v>0.09134921002496968</v>
      </c>
      <c r="M173" s="20">
        <f t="shared" si="35"/>
        <v>5403.630881727355</v>
      </c>
      <c r="N173" s="23"/>
      <c r="T173" s="27"/>
      <c r="U173" s="27"/>
      <c r="V173" s="27"/>
    </row>
    <row r="174" spans="1:22" ht="12.75">
      <c r="A174">
        <f t="shared" si="24"/>
        <v>153</v>
      </c>
      <c r="B174">
        <f t="shared" si="29"/>
        <v>918</v>
      </c>
      <c r="C174" s="31">
        <v>0.0032000000000000917</v>
      </c>
      <c r="D174" s="13">
        <f t="shared" si="30"/>
        <v>0.009600000000000275</v>
      </c>
      <c r="E174" s="13">
        <f t="shared" si="25"/>
        <v>2.3367</v>
      </c>
      <c r="F174" s="13">
        <f t="shared" si="31"/>
        <v>1.5425805285882683</v>
      </c>
      <c r="G174" s="13">
        <f t="shared" si="32"/>
        <v>0.008808058007714559</v>
      </c>
      <c r="H174" s="13">
        <f t="shared" si="26"/>
        <v>2.108461997130256</v>
      </c>
      <c r="I174" s="13">
        <f t="shared" si="33"/>
        <v>0.00953577826505203</v>
      </c>
      <c r="J174" s="13">
        <f t="shared" si="27"/>
        <v>0.008808058007714559</v>
      </c>
      <c r="K174" s="14">
        <f t="shared" si="36"/>
        <v>0.0888145849111218</v>
      </c>
      <c r="L174" s="13">
        <f t="shared" si="37"/>
        <v>0.09088374331517808</v>
      </c>
      <c r="M174" s="20">
        <f t="shared" si="35"/>
        <v>5436.349029320819</v>
      </c>
      <c r="N174" s="23"/>
      <c r="T174" s="27"/>
      <c r="U174" s="27"/>
      <c r="V174" s="27"/>
    </row>
    <row r="175" spans="1:22" ht="12.75">
      <c r="A175">
        <f t="shared" si="24"/>
        <v>154</v>
      </c>
      <c r="B175">
        <f t="shared" si="29"/>
        <v>924</v>
      </c>
      <c r="C175" s="31">
        <v>0.0031999999999999806</v>
      </c>
      <c r="D175" s="13">
        <f t="shared" si="30"/>
        <v>0.009599999999999942</v>
      </c>
      <c r="E175" s="13">
        <f t="shared" si="25"/>
        <v>2.3463</v>
      </c>
      <c r="F175" s="13">
        <f t="shared" si="31"/>
        <v>1.5513935851250131</v>
      </c>
      <c r="G175" s="13">
        <f t="shared" si="32"/>
        <v>0.008813056536744801</v>
      </c>
      <c r="H175" s="13">
        <f t="shared" si="26"/>
        <v>2.1179982667382937</v>
      </c>
      <c r="I175" s="13">
        <f t="shared" si="33"/>
        <v>0.009536269608037884</v>
      </c>
      <c r="J175" s="13">
        <f t="shared" si="27"/>
        <v>0.008813056536744801</v>
      </c>
      <c r="K175" s="14">
        <f t="shared" si="36"/>
        <v>0.08886498674551008</v>
      </c>
      <c r="L175" s="13">
        <f t="shared" si="37"/>
        <v>0.09051211468120315</v>
      </c>
      <c r="M175" s="20">
        <f t="shared" si="35"/>
        <v>5468.933390606052</v>
      </c>
      <c r="N175" s="23"/>
      <c r="T175" s="27"/>
      <c r="U175" s="27"/>
      <c r="V175" s="27"/>
    </row>
    <row r="176" spans="1:22" ht="12.75">
      <c r="A176">
        <f t="shared" si="24"/>
        <v>155</v>
      </c>
      <c r="B176">
        <f t="shared" si="29"/>
        <v>930</v>
      </c>
      <c r="C176" s="31">
        <v>0.0031999999999999806</v>
      </c>
      <c r="D176" s="13">
        <f t="shared" si="30"/>
        <v>0.009599999999999942</v>
      </c>
      <c r="E176" s="13">
        <f t="shared" si="25"/>
        <v>2.3558999999999997</v>
      </c>
      <c r="F176" s="13">
        <f t="shared" si="31"/>
        <v>1.5602115930155718</v>
      </c>
      <c r="G176" s="13">
        <f t="shared" si="32"/>
        <v>0.008818007890558643</v>
      </c>
      <c r="H176" s="13">
        <f t="shared" si="26"/>
        <v>2.1275350220721085</v>
      </c>
      <c r="I176" s="13">
        <f t="shared" si="33"/>
        <v>0.009536755333814817</v>
      </c>
      <c r="J176" s="13">
        <f t="shared" si="27"/>
        <v>0.008818007890558643</v>
      </c>
      <c r="K176" s="14">
        <f t="shared" si="36"/>
        <v>0.08891491289646632</v>
      </c>
      <c r="L176" s="13">
        <f t="shared" si="37"/>
        <v>0.09021717561570952</v>
      </c>
      <c r="M176" s="20">
        <f t="shared" si="35"/>
        <v>5501.411573827708</v>
      </c>
      <c r="N176" s="23"/>
      <c r="T176" s="27"/>
      <c r="U176" s="27"/>
      <c r="V176" s="27"/>
    </row>
    <row r="177" spans="1:22" ht="12.75">
      <c r="A177">
        <f t="shared" si="24"/>
        <v>156</v>
      </c>
      <c r="B177">
        <f t="shared" si="29"/>
        <v>936</v>
      </c>
      <c r="C177" s="31">
        <v>0.0031999999999999806</v>
      </c>
      <c r="D177" s="13">
        <f t="shared" si="30"/>
        <v>0.009599999999999942</v>
      </c>
      <c r="E177" s="13">
        <f t="shared" si="25"/>
        <v>2.3654999999999995</v>
      </c>
      <c r="F177" s="13">
        <f t="shared" si="31"/>
        <v>1.5690345056765072</v>
      </c>
      <c r="G177" s="13">
        <f t="shared" si="32"/>
        <v>0.008822912660935378</v>
      </c>
      <c r="H177" s="13">
        <f t="shared" si="26"/>
        <v>2.1370722575997902</v>
      </c>
      <c r="I177" s="13">
        <f t="shared" si="33"/>
        <v>0.009537235527681709</v>
      </c>
      <c r="J177" s="13">
        <f t="shared" si="27"/>
        <v>0.008822912660935378</v>
      </c>
      <c r="K177" s="14">
        <f t="shared" si="36"/>
        <v>0.0889643693310984</v>
      </c>
      <c r="L177" s="13">
        <f t="shared" si="37"/>
        <v>0.08998489661535913</v>
      </c>
      <c r="M177" s="20">
        <f t="shared" si="35"/>
        <v>5533.806136609237</v>
      </c>
      <c r="N177" s="23"/>
      <c r="T177" s="27"/>
      <c r="U177" s="27"/>
      <c r="V177" s="27"/>
    </row>
    <row r="178" spans="1:22" ht="12.75">
      <c r="A178">
        <f t="shared" si="24"/>
        <v>157</v>
      </c>
      <c r="B178">
        <f t="shared" si="29"/>
        <v>942</v>
      </c>
      <c r="C178" s="31">
        <v>0.0030999999999999917</v>
      </c>
      <c r="D178" s="13">
        <f t="shared" si="30"/>
        <v>0.009299999999999975</v>
      </c>
      <c r="E178" s="13">
        <f t="shared" si="25"/>
        <v>2.3747999999999996</v>
      </c>
      <c r="F178" s="13">
        <f t="shared" si="31"/>
        <v>1.5775863361565923</v>
      </c>
      <c r="G178" s="13">
        <f t="shared" si="32"/>
        <v>0.00855183048008512</v>
      </c>
      <c r="H178" s="13">
        <f t="shared" si="26"/>
        <v>2.146311907294494</v>
      </c>
      <c r="I178" s="13">
        <f t="shared" si="33"/>
        <v>0.009239649694703811</v>
      </c>
      <c r="J178" s="13">
        <f t="shared" si="27"/>
        <v>0.00855183048008512</v>
      </c>
      <c r="K178" s="14">
        <f t="shared" si="36"/>
        <v>0.0862309573408583</v>
      </c>
      <c r="L178" s="13">
        <f t="shared" si="37"/>
        <v>0.08955085420092626</v>
      </c>
      <c r="M178" s="20">
        <f t="shared" si="35"/>
        <v>5566.04444412157</v>
      </c>
      <c r="N178" s="23"/>
      <c r="T178" s="27"/>
      <c r="U178" s="27"/>
      <c r="V178" s="27"/>
    </row>
    <row r="179" spans="1:22" ht="12.75">
      <c r="A179">
        <f t="shared" si="24"/>
        <v>158</v>
      </c>
      <c r="B179">
        <f t="shared" si="29"/>
        <v>948</v>
      </c>
      <c r="C179" s="31">
        <v>0.0030999999999999917</v>
      </c>
      <c r="D179" s="13">
        <f t="shared" si="30"/>
        <v>0.009299999999999975</v>
      </c>
      <c r="E179" s="13">
        <f t="shared" si="25"/>
        <v>2.3840999999999997</v>
      </c>
      <c r="F179" s="13">
        <f t="shared" si="31"/>
        <v>1.5861426851668334</v>
      </c>
      <c r="G179" s="13">
        <f t="shared" si="32"/>
        <v>0.00855634901024116</v>
      </c>
      <c r="H179" s="13">
        <f t="shared" si="26"/>
        <v>2.1555519976467177</v>
      </c>
      <c r="I179" s="13">
        <f t="shared" si="33"/>
        <v>0.009240090352223618</v>
      </c>
      <c r="J179" s="13">
        <f t="shared" si="27"/>
        <v>0.00855634901024116</v>
      </c>
      <c r="K179" s="14">
        <f t="shared" si="36"/>
        <v>0.08627651918659836</v>
      </c>
      <c r="L179" s="13">
        <f t="shared" si="37"/>
        <v>0.08895137857598118</v>
      </c>
      <c r="M179" s="20">
        <f t="shared" si="35"/>
        <v>5598.066940408924</v>
      </c>
      <c r="N179" s="23"/>
      <c r="T179" s="27"/>
      <c r="U179" s="27"/>
      <c r="V179" s="27"/>
    </row>
    <row r="180" spans="1:22" ht="12.75">
      <c r="A180">
        <f t="shared" si="24"/>
        <v>159</v>
      </c>
      <c r="B180">
        <f t="shared" si="29"/>
        <v>954</v>
      </c>
      <c r="C180" s="31">
        <v>0.0032000000000000917</v>
      </c>
      <c r="D180" s="13">
        <f t="shared" si="30"/>
        <v>0.009600000000000275</v>
      </c>
      <c r="E180" s="13">
        <f t="shared" si="25"/>
        <v>2.3937</v>
      </c>
      <c r="F180" s="13">
        <f t="shared" si="31"/>
        <v>1.5949797416921945</v>
      </c>
      <c r="G180" s="13">
        <f t="shared" si="32"/>
        <v>0.008837056525361042</v>
      </c>
      <c r="H180" s="13">
        <f t="shared" si="26"/>
        <v>2.1650906125410243</v>
      </c>
      <c r="I180" s="13">
        <f t="shared" si="33"/>
        <v>0.00953861489430663</v>
      </c>
      <c r="J180" s="13">
        <f t="shared" si="27"/>
        <v>0.008837056525361042</v>
      </c>
      <c r="K180" s="14">
        <f t="shared" si="36"/>
        <v>0.08910698663072385</v>
      </c>
      <c r="L180" s="13">
        <f t="shared" si="37"/>
        <v>0.08872235572737752</v>
      </c>
      <c r="M180" s="20">
        <f t="shared" si="35"/>
        <v>5630.00698847078</v>
      </c>
      <c r="N180" s="23"/>
      <c r="T180" s="27"/>
      <c r="U180" s="27"/>
      <c r="V180" s="27"/>
    </row>
    <row r="181" spans="1:22" ht="12.75">
      <c r="A181">
        <f t="shared" si="24"/>
        <v>160</v>
      </c>
      <c r="B181">
        <f t="shared" si="29"/>
        <v>960</v>
      </c>
      <c r="C181" s="31">
        <v>0.0030999999999999917</v>
      </c>
      <c r="D181" s="13">
        <f t="shared" si="30"/>
        <v>0.009299999999999975</v>
      </c>
      <c r="E181" s="13">
        <f t="shared" si="25"/>
        <v>2.403</v>
      </c>
      <c r="F181" s="13">
        <f t="shared" si="31"/>
        <v>1.6035451482960759</v>
      </c>
      <c r="G181" s="13">
        <f t="shared" si="32"/>
        <v>0.008565406603881387</v>
      </c>
      <c r="H181" s="13">
        <f t="shared" si="26"/>
        <v>2.1743315836804156</v>
      </c>
      <c r="I181" s="13">
        <f t="shared" si="33"/>
        <v>0.009240971139391263</v>
      </c>
      <c r="J181" s="13">
        <f t="shared" si="27"/>
        <v>0.008565406603881387</v>
      </c>
      <c r="K181" s="14">
        <f t="shared" si="36"/>
        <v>0.08636784992247065</v>
      </c>
      <c r="L181" s="13">
        <f t="shared" si="37"/>
        <v>0.08854327619087202</v>
      </c>
      <c r="M181" s="20">
        <f t="shared" si="35"/>
        <v>5661.882567899494</v>
      </c>
      <c r="N181" s="23"/>
      <c r="T181" s="27"/>
      <c r="U181" s="27"/>
      <c r="V181" s="27"/>
    </row>
    <row r="182" spans="1:22" ht="12.75">
      <c r="A182">
        <f t="shared" si="24"/>
        <v>161</v>
      </c>
      <c r="B182">
        <f t="shared" si="29"/>
        <v>966</v>
      </c>
      <c r="C182" s="31">
        <v>0.0030999999999999917</v>
      </c>
      <c r="D182" s="13">
        <f t="shared" si="30"/>
        <v>0.009299999999999975</v>
      </c>
      <c r="E182" s="13">
        <f t="shared" si="25"/>
        <v>2.4123</v>
      </c>
      <c r="F182" s="13">
        <f t="shared" si="31"/>
        <v>1.6121149511829127</v>
      </c>
      <c r="G182" s="13">
        <f t="shared" si="32"/>
        <v>0.008569802886836841</v>
      </c>
      <c r="H182" s="13">
        <f t="shared" si="26"/>
        <v>2.1835729811094473</v>
      </c>
      <c r="I182" s="13">
        <f t="shared" si="33"/>
        <v>0.009241397429031739</v>
      </c>
      <c r="J182" s="13">
        <f t="shared" si="27"/>
        <v>0.008569802886836841</v>
      </c>
      <c r="K182" s="14">
        <f t="shared" si="36"/>
        <v>0.08641217910893816</v>
      </c>
      <c r="L182" s="13">
        <f t="shared" si="37"/>
        <v>0.08815177406811427</v>
      </c>
      <c r="M182" s="20">
        <f t="shared" si="35"/>
        <v>5693.617206564015</v>
      </c>
      <c r="N182" s="23"/>
      <c r="T182" s="27"/>
      <c r="U182" s="27"/>
      <c r="V182" s="27"/>
    </row>
    <row r="183" spans="1:22" ht="12.75">
      <c r="A183">
        <f t="shared" si="24"/>
        <v>162</v>
      </c>
      <c r="B183">
        <f t="shared" si="29"/>
        <v>972</v>
      </c>
      <c r="C183" s="31">
        <v>0.0030000000000000027</v>
      </c>
      <c r="D183" s="13">
        <f t="shared" si="30"/>
        <v>0.009000000000000008</v>
      </c>
      <c r="E183" s="13">
        <f t="shared" si="25"/>
        <v>2.4213</v>
      </c>
      <c r="F183" s="13">
        <f t="shared" si="31"/>
        <v>1.6204124575974166</v>
      </c>
      <c r="G183" s="13">
        <f t="shared" si="32"/>
        <v>0.008297506414503886</v>
      </c>
      <c r="H183" s="13">
        <f t="shared" si="26"/>
        <v>2.19251667049416</v>
      </c>
      <c r="I183" s="13">
        <f t="shared" si="33"/>
        <v>0.008943689384712794</v>
      </c>
      <c r="J183" s="13">
        <f t="shared" si="27"/>
        <v>0.008297506414503886</v>
      </c>
      <c r="K183" s="14">
        <f t="shared" si="36"/>
        <v>0.08366652301291418</v>
      </c>
      <c r="L183" s="13">
        <f t="shared" si="37"/>
        <v>0.08758587897589824</v>
      </c>
      <c r="M183" s="20">
        <f t="shared" si="35"/>
        <v>5725.148122995338</v>
      </c>
      <c r="N183" s="23"/>
      <c r="T183" s="27"/>
      <c r="U183" s="27"/>
      <c r="V183" s="27"/>
    </row>
    <row r="184" spans="1:22" ht="12.75">
      <c r="A184">
        <f t="shared" si="24"/>
        <v>163</v>
      </c>
      <c r="B184">
        <f t="shared" si="29"/>
        <v>978</v>
      </c>
      <c r="C184" s="31">
        <v>0.0030999999999999917</v>
      </c>
      <c r="D184" s="13">
        <f t="shared" si="30"/>
        <v>0.009299999999999975</v>
      </c>
      <c r="E184" s="13">
        <f t="shared" si="25"/>
        <v>2.4306</v>
      </c>
      <c r="F184" s="13">
        <f t="shared" si="31"/>
        <v>1.6289907967856088</v>
      </c>
      <c r="G184" s="13">
        <f t="shared" si="32"/>
        <v>0.008578339188192174</v>
      </c>
      <c r="H184" s="13">
        <f t="shared" si="26"/>
        <v>2.201758893378421</v>
      </c>
      <c r="I184" s="13">
        <f t="shared" si="33"/>
        <v>0.009242222884260798</v>
      </c>
      <c r="J184" s="13">
        <f t="shared" si="27"/>
        <v>0.008578339188192174</v>
      </c>
      <c r="K184" s="14">
        <f t="shared" si="36"/>
        <v>0.08649825348093776</v>
      </c>
      <c r="L184" s="13">
        <f t="shared" si="37"/>
        <v>0.08713069884335783</v>
      </c>
      <c r="M184" s="20">
        <f t="shared" si="35"/>
        <v>5756.515174578946</v>
      </c>
      <c r="N184" s="23"/>
      <c r="T184" s="27"/>
      <c r="U184" s="27"/>
      <c r="V184" s="27"/>
    </row>
    <row r="185" spans="1:22" ht="12.75">
      <c r="A185">
        <f t="shared" si="24"/>
        <v>164</v>
      </c>
      <c r="B185">
        <f t="shared" si="29"/>
        <v>984</v>
      </c>
      <c r="C185" s="31">
        <v>0.0030000000000000027</v>
      </c>
      <c r="D185" s="13">
        <f t="shared" si="30"/>
        <v>0.009000000000000008</v>
      </c>
      <c r="E185" s="13">
        <f t="shared" si="25"/>
        <v>2.4396</v>
      </c>
      <c r="F185" s="13">
        <f t="shared" si="31"/>
        <v>1.6372964917032267</v>
      </c>
      <c r="G185" s="13">
        <f t="shared" si="32"/>
        <v>0.0083056949176179</v>
      </c>
      <c r="H185" s="13">
        <f t="shared" si="26"/>
        <v>2.2107033731512624</v>
      </c>
      <c r="I185" s="13">
        <f t="shared" si="33"/>
        <v>0.008944479772841518</v>
      </c>
      <c r="J185" s="13">
        <f t="shared" si="27"/>
        <v>0.0083056949176179</v>
      </c>
      <c r="K185" s="14">
        <f t="shared" si="36"/>
        <v>0.08374909041931383</v>
      </c>
      <c r="L185" s="13">
        <f t="shared" si="37"/>
        <v>0.08676578486277019</v>
      </c>
      <c r="M185" s="20">
        <f t="shared" si="35"/>
        <v>5787.750857129544</v>
      </c>
      <c r="N185" s="23"/>
      <c r="T185" s="27"/>
      <c r="U185" s="27"/>
      <c r="V185" s="27"/>
    </row>
    <row r="186" spans="1:22" ht="12.75">
      <c r="A186">
        <f t="shared" si="24"/>
        <v>165</v>
      </c>
      <c r="B186">
        <f t="shared" si="29"/>
        <v>990</v>
      </c>
      <c r="C186" s="31">
        <v>0.0030999999999999917</v>
      </c>
      <c r="D186" s="13">
        <f t="shared" si="30"/>
        <v>0.009299999999999975</v>
      </c>
      <c r="E186" s="13">
        <f t="shared" si="25"/>
        <v>2.4489</v>
      </c>
      <c r="F186" s="13">
        <f t="shared" si="31"/>
        <v>1.6458832183737098</v>
      </c>
      <c r="G186" s="13">
        <f t="shared" si="32"/>
        <v>0.008586726670483102</v>
      </c>
      <c r="H186" s="13">
        <f t="shared" si="26"/>
        <v>2.219946404172168</v>
      </c>
      <c r="I186" s="13">
        <f t="shared" si="33"/>
        <v>0.009243031020905512</v>
      </c>
      <c r="J186" s="13">
        <f t="shared" si="27"/>
        <v>0.008586726670483102</v>
      </c>
      <c r="K186" s="14">
        <f t="shared" si="36"/>
        <v>0.08658282726070461</v>
      </c>
      <c r="L186" s="13">
        <f t="shared" si="37"/>
        <v>0.08647490740408638</v>
      </c>
      <c r="M186" s="20">
        <f t="shared" si="35"/>
        <v>5818.881823795015</v>
      </c>
      <c r="N186" s="23"/>
      <c r="T186" s="27"/>
      <c r="U186" s="27"/>
      <c r="V186" s="27"/>
    </row>
    <row r="187" spans="1:22" ht="12.75">
      <c r="A187">
        <f t="shared" si="24"/>
        <v>166</v>
      </c>
      <c r="B187">
        <f t="shared" si="29"/>
        <v>996</v>
      </c>
      <c r="C187" s="31">
        <v>0.0030000000000000027</v>
      </c>
      <c r="D187" s="13">
        <f t="shared" si="30"/>
        <v>0.009000000000000008</v>
      </c>
      <c r="E187" s="13">
        <f t="shared" si="25"/>
        <v>2.4579</v>
      </c>
      <c r="F187" s="13">
        <f t="shared" si="31"/>
        <v>1.6541969594523918</v>
      </c>
      <c r="G187" s="13">
        <f t="shared" si="32"/>
        <v>0.008313741078681991</v>
      </c>
      <c r="H187" s="13">
        <f t="shared" si="26"/>
        <v>2.228891657808073</v>
      </c>
      <c r="I187" s="13">
        <f t="shared" si="33"/>
        <v>0.008945253635904926</v>
      </c>
      <c r="J187" s="13">
        <f t="shared" si="27"/>
        <v>0.008313741078681991</v>
      </c>
      <c r="K187" s="14">
        <f t="shared" si="36"/>
        <v>0.08383022254337674</v>
      </c>
      <c r="L187" s="13">
        <f t="shared" si="37"/>
        <v>0.08624429240371444</v>
      </c>
      <c r="M187" s="20">
        <f t="shared" si="35"/>
        <v>5849.929769060353</v>
      </c>
      <c r="N187" s="23"/>
      <c r="T187" s="27"/>
      <c r="U187" s="27"/>
      <c r="V187" s="27"/>
    </row>
    <row r="188" spans="1:22" ht="12.75">
      <c r="A188">
        <f aca="true" t="shared" si="38" ref="A188:A251">+A187+1</f>
        <v>167</v>
      </c>
      <c r="B188">
        <f t="shared" si="29"/>
        <v>1002</v>
      </c>
      <c r="C188" s="31">
        <v>0.0030000000000000027</v>
      </c>
      <c r="D188" s="13">
        <f t="shared" si="30"/>
        <v>0.009000000000000008</v>
      </c>
      <c r="E188" s="13">
        <f aca="true" t="shared" si="39" ref="E188:E251">+D188+E187</f>
        <v>2.4669</v>
      </c>
      <c r="F188" s="13">
        <f t="shared" si="31"/>
        <v>1.6625146064462664</v>
      </c>
      <c r="G188" s="13">
        <f t="shared" si="32"/>
        <v>0.008317646993874606</v>
      </c>
      <c r="H188" s="13">
        <f aca="true" t="shared" si="40" ref="H188:H251">+IF(E188&lt;$F$13,0,((E188-$F$13)^2)/(E188+0.8*$F$12))</f>
        <v>2.2378372861103726</v>
      </c>
      <c r="I188" s="13">
        <f t="shared" si="33"/>
        <v>0.008945628302299724</v>
      </c>
      <c r="J188" s="13">
        <f aca="true" t="shared" si="41" ref="J188:J251">+($B$10/$B$4)*G188+(($F$10/$B$4)*I188)</f>
        <v>0.008317646993874606</v>
      </c>
      <c r="K188" s="14">
        <f t="shared" si="36"/>
        <v>0.0838696071882356</v>
      </c>
      <c r="L188" s="13">
        <f t="shared" si="37"/>
        <v>0.08580895103318566</v>
      </c>
      <c r="M188" s="20">
        <f t="shared" si="35"/>
        <v>5880.8209914323</v>
      </c>
      <c r="N188" s="23"/>
      <c r="T188" s="27"/>
      <c r="U188" s="27"/>
      <c r="V188" s="27"/>
    </row>
    <row r="189" spans="1:22" ht="12.75">
      <c r="A189">
        <f t="shared" si="38"/>
        <v>168</v>
      </c>
      <c r="B189">
        <f t="shared" si="29"/>
        <v>1008</v>
      </c>
      <c r="C189" s="31">
        <v>0.0029000000000000137</v>
      </c>
      <c r="D189" s="13">
        <f t="shared" si="30"/>
        <v>0.008700000000000041</v>
      </c>
      <c r="E189" s="13">
        <f t="shared" si="39"/>
        <v>2.4756</v>
      </c>
      <c r="F189" s="13">
        <f t="shared" si="31"/>
        <v>1.6705586800703198</v>
      </c>
      <c r="G189" s="13">
        <f t="shared" si="32"/>
        <v>0.00804407362405346</v>
      </c>
      <c r="H189" s="13">
        <f t="shared" si="40"/>
        <v>2.246485079340388</v>
      </c>
      <c r="I189" s="13">
        <f t="shared" si="33"/>
        <v>0.0086477932300153</v>
      </c>
      <c r="J189" s="13">
        <f t="shared" si="41"/>
        <v>0.00804407362405346</v>
      </c>
      <c r="K189" s="14">
        <f t="shared" si="36"/>
        <v>0.08111107570920573</v>
      </c>
      <c r="L189" s="13">
        <f t="shared" si="37"/>
        <v>0.08520556747237384</v>
      </c>
      <c r="M189" s="20">
        <f t="shared" si="35"/>
        <v>5911.494995722354</v>
      </c>
      <c r="N189" s="23"/>
      <c r="T189" s="27"/>
      <c r="U189" s="27"/>
      <c r="V189" s="27"/>
    </row>
    <row r="190" spans="1:22" ht="12.75">
      <c r="A190">
        <f t="shared" si="38"/>
        <v>169</v>
      </c>
      <c r="B190">
        <f t="shared" si="29"/>
        <v>1014</v>
      </c>
      <c r="C190" s="31">
        <v>0.0030000000000000027</v>
      </c>
      <c r="D190" s="13">
        <f t="shared" si="30"/>
        <v>0.009000000000000008</v>
      </c>
      <c r="E190" s="13">
        <f t="shared" si="39"/>
        <v>2.4846</v>
      </c>
      <c r="F190" s="13">
        <f t="shared" si="31"/>
        <v>1.6788839120484433</v>
      </c>
      <c r="G190" s="13">
        <f t="shared" si="32"/>
        <v>0.008325231978123515</v>
      </c>
      <c r="H190" s="13">
        <f t="shared" si="40"/>
        <v>2.255431433353793</v>
      </c>
      <c r="I190" s="13">
        <f t="shared" si="33"/>
        <v>0.008946354013405156</v>
      </c>
      <c r="J190" s="13">
        <f t="shared" si="41"/>
        <v>0.008325231978123515</v>
      </c>
      <c r="K190" s="14">
        <f t="shared" si="36"/>
        <v>0.08394608911274544</v>
      </c>
      <c r="L190" s="13">
        <f t="shared" si="37"/>
        <v>0.08471884291575597</v>
      </c>
      <c r="M190" s="20">
        <f t="shared" si="35"/>
        <v>5941.993779172027</v>
      </c>
      <c r="N190" s="23"/>
      <c r="T190" s="27"/>
      <c r="U190" s="27"/>
      <c r="V190" s="27"/>
    </row>
    <row r="191" spans="1:22" ht="12.75">
      <c r="A191">
        <f t="shared" si="38"/>
        <v>170</v>
      </c>
      <c r="B191">
        <f t="shared" si="29"/>
        <v>1020</v>
      </c>
      <c r="C191" s="31">
        <v>0.0030000000000000027</v>
      </c>
      <c r="D191" s="13">
        <f t="shared" si="30"/>
        <v>0.009000000000000008</v>
      </c>
      <c r="E191" s="13">
        <f t="shared" si="39"/>
        <v>2.4936</v>
      </c>
      <c r="F191" s="13">
        <f t="shared" si="31"/>
        <v>1.6872129523878163</v>
      </c>
      <c r="G191" s="13">
        <f t="shared" si="32"/>
        <v>0.008329040339372984</v>
      </c>
      <c r="H191" s="13">
        <f t="shared" si="40"/>
        <v>2.2643781508134584</v>
      </c>
      <c r="I191" s="13">
        <f t="shared" si="33"/>
        <v>0.008946717459665354</v>
      </c>
      <c r="J191" s="13">
        <f t="shared" si="41"/>
        <v>0.008329040339372984</v>
      </c>
      <c r="K191" s="14">
        <f t="shared" si="36"/>
        <v>0.08398449008867759</v>
      </c>
      <c r="L191" s="13">
        <f t="shared" si="37"/>
        <v>0.08458183322211152</v>
      </c>
      <c r="M191" s="20">
        <f t="shared" si="35"/>
        <v>5972.443239131987</v>
      </c>
      <c r="N191" s="23"/>
      <c r="T191" s="27"/>
      <c r="U191" s="27"/>
      <c r="V191" s="27"/>
    </row>
    <row r="192" spans="1:22" ht="12.75">
      <c r="A192">
        <f t="shared" si="38"/>
        <v>171</v>
      </c>
      <c r="B192">
        <f t="shared" si="29"/>
        <v>1026</v>
      </c>
      <c r="C192" s="31">
        <v>0.0028999999999999027</v>
      </c>
      <c r="D192" s="13">
        <f t="shared" si="30"/>
        <v>0.008699999999999708</v>
      </c>
      <c r="E192" s="13">
        <f t="shared" si="39"/>
        <v>2.5022999999999995</v>
      </c>
      <c r="F192" s="13">
        <f t="shared" si="31"/>
        <v>1.6952679478839447</v>
      </c>
      <c r="G192" s="13">
        <f t="shared" si="32"/>
        <v>0.008054995496128425</v>
      </c>
      <c r="H192" s="13">
        <f t="shared" si="40"/>
        <v>2.2730269863731563</v>
      </c>
      <c r="I192" s="13">
        <f t="shared" si="33"/>
        <v>0.008648835559697865</v>
      </c>
      <c r="J192" s="13">
        <f t="shared" si="41"/>
        <v>0.008054995496128425</v>
      </c>
      <c r="K192" s="14">
        <f t="shared" si="36"/>
        <v>0.08122120458596162</v>
      </c>
      <c r="L192" s="13">
        <f t="shared" si="37"/>
        <v>0.0842220176066948</v>
      </c>
      <c r="M192" s="20">
        <f t="shared" si="35"/>
        <v>6002.763165470397</v>
      </c>
      <c r="N192" s="23"/>
      <c r="T192" s="27"/>
      <c r="U192" s="27"/>
      <c r="V192" s="27"/>
    </row>
    <row r="193" spans="1:22" ht="12.75">
      <c r="A193">
        <f t="shared" si="38"/>
        <v>172</v>
      </c>
      <c r="B193">
        <f t="shared" si="29"/>
        <v>1032</v>
      </c>
      <c r="C193" s="31">
        <v>0.0029000000000000137</v>
      </c>
      <c r="D193" s="13">
        <f t="shared" si="30"/>
        <v>0.008700000000000041</v>
      </c>
      <c r="E193" s="13">
        <f t="shared" si="39"/>
        <v>2.5109999999999997</v>
      </c>
      <c r="F193" s="13">
        <f t="shared" si="31"/>
        <v>1.7033264433163806</v>
      </c>
      <c r="G193" s="13">
        <f t="shared" si="32"/>
        <v>0.008058495432435864</v>
      </c>
      <c r="H193" s="13">
        <f t="shared" si="40"/>
        <v>2.2816761548322346</v>
      </c>
      <c r="I193" s="13">
        <f t="shared" si="33"/>
        <v>0.008649168459078371</v>
      </c>
      <c r="J193" s="13">
        <f t="shared" si="41"/>
        <v>0.008058495432435864</v>
      </c>
      <c r="K193" s="14">
        <f t="shared" si="36"/>
        <v>0.08125649561039495</v>
      </c>
      <c r="L193" s="13">
        <f t="shared" si="37"/>
        <v>0.08367962351423726</v>
      </c>
      <c r="M193" s="20">
        <f t="shared" si="35"/>
        <v>6032.887829935523</v>
      </c>
      <c r="N193" s="23"/>
      <c r="T193" s="27"/>
      <c r="U193" s="27"/>
      <c r="V193" s="27"/>
    </row>
    <row r="194" spans="1:22" ht="12.75">
      <c r="A194">
        <f t="shared" si="38"/>
        <v>173</v>
      </c>
      <c r="B194">
        <f t="shared" si="29"/>
        <v>1038</v>
      </c>
      <c r="C194" s="31">
        <v>0.0029000000000000137</v>
      </c>
      <c r="D194" s="13">
        <f t="shared" si="30"/>
        <v>0.008700000000000041</v>
      </c>
      <c r="E194" s="13">
        <f t="shared" si="39"/>
        <v>2.5197</v>
      </c>
      <c r="F194" s="13">
        <f t="shared" si="31"/>
        <v>1.7113884102750667</v>
      </c>
      <c r="G194" s="13">
        <f t="shared" si="32"/>
        <v>0.008061966958686106</v>
      </c>
      <c r="H194" s="13">
        <f t="shared" si="40"/>
        <v>2.2903256529522333</v>
      </c>
      <c r="I194" s="13">
        <f t="shared" si="33"/>
        <v>0.008649498119998711</v>
      </c>
      <c r="J194" s="13">
        <f t="shared" si="41"/>
        <v>0.008061966958686106</v>
      </c>
      <c r="K194" s="14">
        <f t="shared" si="36"/>
        <v>0.08129150016675157</v>
      </c>
      <c r="L194" s="13">
        <f t="shared" si="37"/>
        <v>0.0832422370368438</v>
      </c>
      <c r="M194" s="20">
        <f t="shared" si="35"/>
        <v>6062.855035268786</v>
      </c>
      <c r="N194" s="23"/>
      <c r="T194" s="27"/>
      <c r="U194" s="27"/>
      <c r="V194" s="27"/>
    </row>
    <row r="195" spans="1:22" ht="12.75">
      <c r="A195">
        <f t="shared" si="38"/>
        <v>174</v>
      </c>
      <c r="B195">
        <f t="shared" si="29"/>
        <v>1044</v>
      </c>
      <c r="C195" s="31">
        <v>0.0029000000000000137</v>
      </c>
      <c r="D195" s="13">
        <f t="shared" si="30"/>
        <v>0.008700000000000041</v>
      </c>
      <c r="E195" s="13">
        <f t="shared" si="39"/>
        <v>2.5284</v>
      </c>
      <c r="F195" s="13">
        <f t="shared" si="31"/>
        <v>1.7194538206566008</v>
      </c>
      <c r="G195" s="13">
        <f t="shared" si="32"/>
        <v>0.008065410381534077</v>
      </c>
      <c r="H195" s="13">
        <f t="shared" si="40"/>
        <v>2.2989754775365623</v>
      </c>
      <c r="I195" s="13">
        <f t="shared" si="33"/>
        <v>0.008649824584328947</v>
      </c>
      <c r="J195" s="13">
        <f t="shared" si="41"/>
        <v>0.008065410381534077</v>
      </c>
      <c r="K195" s="14">
        <f t="shared" si="36"/>
        <v>0.08132622134713528</v>
      </c>
      <c r="L195" s="13">
        <f t="shared" si="37"/>
        <v>0.08289071407686192</v>
      </c>
      <c r="M195" s="20">
        <f t="shared" si="35"/>
        <v>6092.695692336457</v>
      </c>
      <c r="N195" s="23"/>
      <c r="T195" s="27"/>
      <c r="U195" s="27"/>
      <c r="V195" s="27"/>
    </row>
    <row r="196" spans="1:22" ht="12.75">
      <c r="A196">
        <f t="shared" si="38"/>
        <v>175</v>
      </c>
      <c r="B196">
        <f t="shared" si="29"/>
        <v>1050</v>
      </c>
      <c r="C196" s="31">
        <v>0.0029000000000000137</v>
      </c>
      <c r="D196" s="13">
        <f t="shared" si="30"/>
        <v>0.008700000000000041</v>
      </c>
      <c r="E196" s="13">
        <f t="shared" si="39"/>
        <v>2.5371</v>
      </c>
      <c r="F196" s="13">
        <f t="shared" si="31"/>
        <v>1.7275226466601086</v>
      </c>
      <c r="G196" s="13">
        <f t="shared" si="32"/>
        <v>0.008068826003507779</v>
      </c>
      <c r="H196" s="13">
        <f t="shared" si="40"/>
        <v>2.3076256254298264</v>
      </c>
      <c r="I196" s="13">
        <f t="shared" si="33"/>
        <v>0.008650147893264126</v>
      </c>
      <c r="J196" s="13">
        <f t="shared" si="41"/>
        <v>0.008068826003507779</v>
      </c>
      <c r="K196" s="14">
        <f t="shared" si="36"/>
        <v>0.08136066220203676</v>
      </c>
      <c r="L196" s="13">
        <f t="shared" si="37"/>
        <v>0.08260939184008449</v>
      </c>
      <c r="M196" s="20">
        <f t="shared" si="35"/>
        <v>6122.435073398888</v>
      </c>
      <c r="N196" s="23"/>
      <c r="T196" s="27"/>
      <c r="U196" s="27"/>
      <c r="V196" s="27"/>
    </row>
    <row r="197" spans="1:22" ht="12.75">
      <c r="A197">
        <f t="shared" si="38"/>
        <v>176</v>
      </c>
      <c r="B197">
        <f t="shared" si="29"/>
        <v>1056</v>
      </c>
      <c r="C197" s="31">
        <v>0.0029000000000000137</v>
      </c>
      <c r="D197" s="13">
        <f t="shared" si="30"/>
        <v>0.008700000000000041</v>
      </c>
      <c r="E197" s="13">
        <f t="shared" si="39"/>
        <v>2.5458000000000003</v>
      </c>
      <c r="F197" s="13">
        <f t="shared" si="31"/>
        <v>1.7355948607831844</v>
      </c>
      <c r="G197" s="13">
        <f t="shared" si="32"/>
        <v>0.008072214123075794</v>
      </c>
      <c r="H197" s="13">
        <f t="shared" si="40"/>
        <v>2.3162760935171653</v>
      </c>
      <c r="I197" s="13">
        <f t="shared" si="33"/>
        <v>0.008650468087338936</v>
      </c>
      <c r="J197" s="13">
        <f t="shared" si="41"/>
        <v>0.008072214123075794</v>
      </c>
      <c r="K197" s="14">
        <f t="shared" si="36"/>
        <v>0.08139482574101425</v>
      </c>
      <c r="L197" s="13">
        <f t="shared" si="37"/>
        <v>0.08238545586398285</v>
      </c>
      <c r="M197" s="20">
        <f t="shared" si="35"/>
        <v>6152.093837509921</v>
      </c>
      <c r="N197" s="23"/>
      <c r="T197" s="27"/>
      <c r="U197" s="27"/>
      <c r="V197" s="27"/>
    </row>
    <row r="198" spans="1:22" ht="12.75">
      <c r="A198">
        <f t="shared" si="38"/>
        <v>177</v>
      </c>
      <c r="B198">
        <f t="shared" si="29"/>
        <v>1062</v>
      </c>
      <c r="C198" s="31">
        <v>0.0028000000000000247</v>
      </c>
      <c r="D198" s="13">
        <f t="shared" si="30"/>
        <v>0.008400000000000074</v>
      </c>
      <c r="E198" s="13">
        <f t="shared" si="39"/>
        <v>2.5542000000000002</v>
      </c>
      <c r="F198" s="13">
        <f t="shared" si="31"/>
        <v>1.743391912059051</v>
      </c>
      <c r="G198" s="13">
        <f t="shared" si="32"/>
        <v>0.007797051275866718</v>
      </c>
      <c r="H198" s="13">
        <f t="shared" si="40"/>
        <v>2.324628570539633</v>
      </c>
      <c r="I198" s="13">
        <f t="shared" si="33"/>
        <v>0.008352477022467664</v>
      </c>
      <c r="J198" s="13">
        <f t="shared" si="41"/>
        <v>0.007797051275866718</v>
      </c>
      <c r="K198" s="14">
        <f t="shared" si="36"/>
        <v>0.07862026703165607</v>
      </c>
      <c r="L198" s="13">
        <f t="shared" si="37"/>
        <v>0.08195310868622872</v>
      </c>
      <c r="M198" s="20">
        <f t="shared" si="35"/>
        <v>6181.596956636964</v>
      </c>
      <c r="N198" s="23"/>
      <c r="T198" s="27"/>
      <c r="U198" s="27"/>
      <c r="V198" s="27"/>
    </row>
    <row r="199" spans="1:22" ht="12.75">
      <c r="A199">
        <f t="shared" si="38"/>
        <v>178</v>
      </c>
      <c r="B199">
        <f t="shared" si="29"/>
        <v>1068</v>
      </c>
      <c r="C199" s="31">
        <v>0.0027999999999999137</v>
      </c>
      <c r="D199" s="13">
        <f t="shared" si="30"/>
        <v>0.008399999999999741</v>
      </c>
      <c r="E199" s="13">
        <f t="shared" si="39"/>
        <v>2.5625999999999998</v>
      </c>
      <c r="F199" s="13">
        <f t="shared" si="31"/>
        <v>1.7511920722221441</v>
      </c>
      <c r="G199" s="13">
        <f t="shared" si="32"/>
        <v>0.0078001601630930395</v>
      </c>
      <c r="H199" s="13">
        <f t="shared" si="40"/>
        <v>2.3329813404547908</v>
      </c>
      <c r="I199" s="13">
        <f t="shared" si="33"/>
        <v>0.008352769915157765</v>
      </c>
      <c r="J199" s="13">
        <f t="shared" si="41"/>
        <v>0.0078001601630930395</v>
      </c>
      <c r="K199" s="14">
        <f t="shared" si="36"/>
        <v>0.07865161497785482</v>
      </c>
      <c r="L199" s="13">
        <f t="shared" si="37"/>
        <v>0.08134998728959722</v>
      </c>
      <c r="M199" s="20">
        <f t="shared" si="35"/>
        <v>6210.882952061219</v>
      </c>
      <c r="N199" s="23"/>
      <c r="T199" s="27"/>
      <c r="U199" s="27"/>
      <c r="V199" s="27"/>
    </row>
    <row r="200" spans="1:22" ht="12.75">
      <c r="A200">
        <f t="shared" si="38"/>
        <v>179</v>
      </c>
      <c r="B200">
        <f t="shared" si="29"/>
        <v>1074</v>
      </c>
      <c r="C200" s="31">
        <v>0.0028000000000000247</v>
      </c>
      <c r="D200" s="13">
        <f t="shared" si="30"/>
        <v>0.008400000000000074</v>
      </c>
      <c r="E200" s="13">
        <f t="shared" si="39"/>
        <v>2.5709999999999997</v>
      </c>
      <c r="F200" s="13">
        <f t="shared" si="31"/>
        <v>1.7589953172895136</v>
      </c>
      <c r="G200" s="13">
        <f t="shared" si="32"/>
        <v>0.007803245067369513</v>
      </c>
      <c r="H200" s="13">
        <f t="shared" si="40"/>
        <v>2.3413344005632317</v>
      </c>
      <c r="I200" s="13">
        <f t="shared" si="33"/>
        <v>0.008353060108440946</v>
      </c>
      <c r="J200" s="13">
        <f t="shared" si="41"/>
        <v>0.007803245067369513</v>
      </c>
      <c r="K200" s="14">
        <f t="shared" si="36"/>
        <v>0.07868272109597592</v>
      </c>
      <c r="L200" s="13">
        <f t="shared" si="37"/>
        <v>0.08086220197092779</v>
      </c>
      <c r="M200" s="20">
        <f t="shared" si="35"/>
        <v>6239.993344770753</v>
      </c>
      <c r="N200" s="23"/>
      <c r="T200" s="27"/>
      <c r="U200" s="27"/>
      <c r="V200" s="27"/>
    </row>
    <row r="201" spans="1:22" ht="12.75">
      <c r="A201">
        <f t="shared" si="38"/>
        <v>180</v>
      </c>
      <c r="B201">
        <f t="shared" si="29"/>
        <v>1080</v>
      </c>
      <c r="C201" s="31">
        <v>0.0028000000000000247</v>
      </c>
      <c r="D201" s="13">
        <f t="shared" si="30"/>
        <v>0.008400000000000074</v>
      </c>
      <c r="E201" s="13">
        <f t="shared" si="39"/>
        <v>2.5793999999999997</v>
      </c>
      <c r="F201" s="13">
        <f t="shared" si="31"/>
        <v>1.7668016235242587</v>
      </c>
      <c r="G201" s="13">
        <f t="shared" si="32"/>
        <v>0.007806306234745097</v>
      </c>
      <c r="H201" s="13">
        <f t="shared" si="40"/>
        <v>2.349687748198618</v>
      </c>
      <c r="I201" s="13">
        <f t="shared" si="33"/>
        <v>0.00835334763538631</v>
      </c>
      <c r="J201" s="13">
        <f t="shared" si="41"/>
        <v>0.007806306234745097</v>
      </c>
      <c r="K201" s="14">
        <f t="shared" si="36"/>
        <v>0.07871358786701306</v>
      </c>
      <c r="L201" s="13">
        <f t="shared" si="37"/>
        <v>0.08046873879103082</v>
      </c>
      <c r="M201" s="20">
        <f t="shared" si="35"/>
        <v>6268.962090735524</v>
      </c>
      <c r="N201" s="23"/>
      <c r="T201" s="27"/>
      <c r="U201" s="27"/>
      <c r="V201" s="27"/>
    </row>
    <row r="202" spans="1:22" ht="12.75">
      <c r="A202">
        <f t="shared" si="38"/>
        <v>181</v>
      </c>
      <c r="B202">
        <f t="shared" si="29"/>
        <v>1086</v>
      </c>
      <c r="C202" s="31">
        <v>0.0028000000000000247</v>
      </c>
      <c r="D202" s="13">
        <f t="shared" si="30"/>
        <v>0.008400000000000074</v>
      </c>
      <c r="E202" s="13">
        <f t="shared" si="39"/>
        <v>2.5877999999999997</v>
      </c>
      <c r="F202" s="13">
        <f t="shared" si="31"/>
        <v>1.7746109674323818</v>
      </c>
      <c r="G202" s="13">
        <f t="shared" si="32"/>
        <v>0.007809343908123045</v>
      </c>
      <c r="H202" s="13">
        <f t="shared" si="40"/>
        <v>2.358041380727178</v>
      </c>
      <c r="I202" s="13">
        <f t="shared" si="33"/>
        <v>0.008353632528559807</v>
      </c>
      <c r="J202" s="13">
        <f t="shared" si="41"/>
        <v>0.007809343908123045</v>
      </c>
      <c r="K202" s="14">
        <f t="shared" si="36"/>
        <v>0.07874421774024071</v>
      </c>
      <c r="L202" s="13">
        <f t="shared" si="37"/>
        <v>0.0801524049751392</v>
      </c>
      <c r="M202" s="20">
        <f t="shared" si="35"/>
        <v>6297.816956526574</v>
      </c>
      <c r="N202" s="23"/>
      <c r="T202" s="27"/>
      <c r="U202" s="27"/>
      <c r="V202" s="27"/>
    </row>
    <row r="203" spans="1:22" ht="12.75">
      <c r="A203">
        <f t="shared" si="38"/>
        <v>182</v>
      </c>
      <c r="B203">
        <f t="shared" si="29"/>
        <v>1092</v>
      </c>
      <c r="C203" s="31">
        <v>0.0027999999999999137</v>
      </c>
      <c r="D203" s="13">
        <f t="shared" si="30"/>
        <v>0.008399999999999741</v>
      </c>
      <c r="E203" s="13">
        <f t="shared" si="39"/>
        <v>2.5961999999999996</v>
      </c>
      <c r="F203" s="13">
        <f t="shared" si="31"/>
        <v>1.7824233257596889</v>
      </c>
      <c r="G203" s="13">
        <f t="shared" si="32"/>
        <v>0.00781235832730709</v>
      </c>
      <c r="H203" s="13">
        <f t="shared" si="40"/>
        <v>2.366395295547209</v>
      </c>
      <c r="I203" s="13">
        <f t="shared" si="33"/>
        <v>0.008353914820031338</v>
      </c>
      <c r="J203" s="13">
        <f t="shared" si="41"/>
        <v>0.00781235832730709</v>
      </c>
      <c r="K203" s="14">
        <f t="shared" si="36"/>
        <v>0.07877461313367982</v>
      </c>
      <c r="L203" s="13">
        <f t="shared" si="37"/>
        <v>0.07989913415001576</v>
      </c>
      <c r="M203" s="20">
        <f t="shared" si="35"/>
        <v>6326.58064482058</v>
      </c>
      <c r="N203" s="23"/>
      <c r="T203" s="27"/>
      <c r="U203" s="27"/>
      <c r="V203" s="27"/>
    </row>
    <row r="204" spans="1:22" ht="12.75">
      <c r="A204">
        <f t="shared" si="38"/>
        <v>183</v>
      </c>
      <c r="B204">
        <f t="shared" si="29"/>
        <v>1098</v>
      </c>
      <c r="C204" s="31">
        <v>0.0027000000000000357</v>
      </c>
      <c r="D204" s="13">
        <f t="shared" si="30"/>
        <v>0.008100000000000107</v>
      </c>
      <c r="E204" s="13">
        <f t="shared" si="39"/>
        <v>2.6043</v>
      </c>
      <c r="F204" s="13">
        <f t="shared" si="31"/>
        <v>1.7899595046030052</v>
      </c>
      <c r="G204" s="13">
        <f t="shared" si="32"/>
        <v>0.007536178843316366</v>
      </c>
      <c r="H204" s="13">
        <f t="shared" si="40"/>
        <v>2.3744511212099138</v>
      </c>
      <c r="I204" s="13">
        <f t="shared" si="33"/>
        <v>0.008055825662704574</v>
      </c>
      <c r="J204" s="13">
        <f t="shared" si="41"/>
        <v>0.007536178843316366</v>
      </c>
      <c r="K204" s="14">
        <f t="shared" si="36"/>
        <v>0.07598980333677335</v>
      </c>
      <c r="L204" s="13">
        <f t="shared" si="37"/>
        <v>0.07944151125641773</v>
      </c>
      <c r="M204" s="20">
        <f t="shared" si="35"/>
        <v>6355.179588872891</v>
      </c>
      <c r="N204" s="23"/>
      <c r="T204" s="27"/>
      <c r="U204" s="27"/>
      <c r="V204" s="27"/>
    </row>
    <row r="205" spans="1:22" ht="12.75">
      <c r="A205">
        <f t="shared" si="38"/>
        <v>184</v>
      </c>
      <c r="B205">
        <f t="shared" si="29"/>
        <v>1104</v>
      </c>
      <c r="C205" s="31">
        <v>0.0028000000000000247</v>
      </c>
      <c r="D205" s="13">
        <f t="shared" si="30"/>
        <v>0.008400000000000074</v>
      </c>
      <c r="E205" s="13">
        <f t="shared" si="39"/>
        <v>2.6127</v>
      </c>
      <c r="F205" s="13">
        <f t="shared" si="31"/>
        <v>1.7977777173177376</v>
      </c>
      <c r="G205" s="13">
        <f t="shared" si="32"/>
        <v>0.007818212714732375</v>
      </c>
      <c r="H205" s="13">
        <f t="shared" si="40"/>
        <v>2.3828055830776367</v>
      </c>
      <c r="I205" s="13">
        <f t="shared" si="33"/>
        <v>0.008354461867722929</v>
      </c>
      <c r="J205" s="13">
        <f t="shared" si="41"/>
        <v>0.007818212714732375</v>
      </c>
      <c r="K205" s="14">
        <f t="shared" si="36"/>
        <v>0.07883364487355145</v>
      </c>
      <c r="L205" s="13">
        <f t="shared" si="37"/>
        <v>0.07907245904709857</v>
      </c>
      <c r="M205" s="20">
        <f t="shared" si="35"/>
        <v>6383.645674129847</v>
      </c>
      <c r="N205" s="23"/>
      <c r="T205" s="27"/>
      <c r="U205" s="27"/>
      <c r="V205" s="27"/>
    </row>
    <row r="206" spans="1:22" ht="12.75">
      <c r="A206">
        <f t="shared" si="38"/>
        <v>185</v>
      </c>
      <c r="B206">
        <f t="shared" si="29"/>
        <v>1110</v>
      </c>
      <c r="C206" s="31">
        <v>0.0027000000000000357</v>
      </c>
      <c r="D206" s="13">
        <f t="shared" si="30"/>
        <v>0.008100000000000107</v>
      </c>
      <c r="E206" s="13">
        <f t="shared" si="39"/>
        <v>2.6208</v>
      </c>
      <c r="F206" s="13">
        <f t="shared" si="31"/>
        <v>1.8053194992804389</v>
      </c>
      <c r="G206" s="13">
        <f t="shared" si="32"/>
        <v>0.007541781962701277</v>
      </c>
      <c r="H206" s="13">
        <f t="shared" si="40"/>
        <v>2.390861931554072</v>
      </c>
      <c r="I206" s="13">
        <f t="shared" si="33"/>
        <v>0.008056348476435105</v>
      </c>
      <c r="J206" s="13">
        <f t="shared" si="41"/>
        <v>0.007541781962701277</v>
      </c>
      <c r="K206" s="14">
        <f t="shared" si="36"/>
        <v>0.07604630145723788</v>
      </c>
      <c r="L206" s="13">
        <f t="shared" si="37"/>
        <v>0.07877564343224332</v>
      </c>
      <c r="M206" s="20">
        <f t="shared" si="35"/>
        <v>6412.004905765455</v>
      </c>
      <c r="N206" s="23"/>
      <c r="T206" s="27"/>
      <c r="U206" s="27"/>
      <c r="V206" s="27"/>
    </row>
    <row r="207" spans="1:22" ht="12.75">
      <c r="A207">
        <f t="shared" si="38"/>
        <v>186</v>
      </c>
      <c r="B207">
        <f t="shared" si="29"/>
        <v>1116</v>
      </c>
      <c r="C207" s="31">
        <v>0.0026999999999999247</v>
      </c>
      <c r="D207" s="13">
        <f t="shared" si="30"/>
        <v>0.008099999999999774</v>
      </c>
      <c r="E207" s="13">
        <f t="shared" si="39"/>
        <v>2.6289</v>
      </c>
      <c r="F207" s="13">
        <f t="shared" si="31"/>
        <v>1.8128640013485051</v>
      </c>
      <c r="G207" s="13">
        <f t="shared" si="32"/>
        <v>0.007544502068066228</v>
      </c>
      <c r="H207" s="13">
        <f t="shared" si="40"/>
        <v>2.398918533294409</v>
      </c>
      <c r="I207" s="13">
        <f t="shared" si="33"/>
        <v>0.008056601740337399</v>
      </c>
      <c r="J207" s="13">
        <f t="shared" si="41"/>
        <v>0.007544502068066228</v>
      </c>
      <c r="K207" s="14">
        <f t="shared" si="36"/>
        <v>0.07607372918633447</v>
      </c>
      <c r="L207" s="13">
        <f t="shared" si="37"/>
        <v>0.07828189286670566</v>
      </c>
      <c r="M207" s="20">
        <f t="shared" si="35"/>
        <v>6440.186387197469</v>
      </c>
      <c r="N207" s="23"/>
      <c r="T207" s="27"/>
      <c r="U207" s="27"/>
      <c r="V207" s="27"/>
    </row>
    <row r="208" spans="1:22" ht="12.75">
      <c r="A208">
        <f t="shared" si="38"/>
        <v>187</v>
      </c>
      <c r="B208">
        <f t="shared" si="29"/>
        <v>1122</v>
      </c>
      <c r="C208" s="31">
        <v>0.0027000000000000357</v>
      </c>
      <c r="D208" s="13">
        <f t="shared" si="30"/>
        <v>0.008100000000000107</v>
      </c>
      <c r="E208" s="13">
        <f t="shared" si="39"/>
        <v>2.637</v>
      </c>
      <c r="F208" s="13">
        <f t="shared" si="31"/>
        <v>1.820411203688315</v>
      </c>
      <c r="G208" s="13">
        <f t="shared" si="32"/>
        <v>0.0075472023398099886</v>
      </c>
      <c r="H208" s="13">
        <f t="shared" si="40"/>
        <v>2.4069753861008887</v>
      </c>
      <c r="I208" s="13">
        <f t="shared" si="33"/>
        <v>0.008056852806479498</v>
      </c>
      <c r="J208" s="13">
        <f t="shared" si="41"/>
        <v>0.0075472023398099886</v>
      </c>
      <c r="K208" s="14">
        <f t="shared" si="36"/>
        <v>0.07610095692641738</v>
      </c>
      <c r="L208" s="13">
        <f t="shared" si="37"/>
        <v>0.07788288381028208</v>
      </c>
      <c r="M208" s="20">
        <f t="shared" si="35"/>
        <v>6468.224225369171</v>
      </c>
      <c r="N208" s="23"/>
      <c r="T208" s="27"/>
      <c r="U208" s="27"/>
      <c r="V208" s="27"/>
    </row>
    <row r="209" spans="1:22" ht="12.75">
      <c r="A209">
        <f t="shared" si="38"/>
        <v>188</v>
      </c>
      <c r="B209">
        <f t="shared" si="29"/>
        <v>1128</v>
      </c>
      <c r="C209" s="31">
        <v>0.0027000000000000357</v>
      </c>
      <c r="D209" s="13">
        <f t="shared" si="30"/>
        <v>0.008100000000000107</v>
      </c>
      <c r="E209" s="13">
        <f t="shared" si="39"/>
        <v>2.6451000000000002</v>
      </c>
      <c r="F209" s="13">
        <f t="shared" si="31"/>
        <v>1.827961086658603</v>
      </c>
      <c r="G209" s="13">
        <f t="shared" si="32"/>
        <v>0.007549882970287802</v>
      </c>
      <c r="H209" s="13">
        <f t="shared" si="40"/>
        <v>2.415032487801105</v>
      </c>
      <c r="I209" s="13">
        <f t="shared" si="33"/>
        <v>0.00805710170021623</v>
      </c>
      <c r="J209" s="13">
        <f t="shared" si="41"/>
        <v>0.007549882970287802</v>
      </c>
      <c r="K209" s="14">
        <f t="shared" si="36"/>
        <v>0.07612798661706867</v>
      </c>
      <c r="L209" s="13">
        <f t="shared" si="37"/>
        <v>0.07756135434872952</v>
      </c>
      <c r="M209" s="20">
        <f t="shared" si="35"/>
        <v>6496.146312934714</v>
      </c>
      <c r="N209" s="23"/>
      <c r="T209" s="27"/>
      <c r="U209" s="27"/>
      <c r="V209" s="27"/>
    </row>
    <row r="210" spans="1:22" ht="12.75">
      <c r="A210">
        <f t="shared" si="38"/>
        <v>189</v>
      </c>
      <c r="B210">
        <f t="shared" si="29"/>
        <v>1134</v>
      </c>
      <c r="C210" s="31">
        <v>0.0026999999999999247</v>
      </c>
      <c r="D210" s="13">
        <f t="shared" si="30"/>
        <v>0.008099999999999774</v>
      </c>
      <c r="E210" s="13">
        <f t="shared" si="39"/>
        <v>2.6532</v>
      </c>
      <c r="F210" s="13">
        <f t="shared" si="31"/>
        <v>1.8355136308081295</v>
      </c>
      <c r="G210" s="13">
        <f t="shared" si="32"/>
        <v>0.007552544149526552</v>
      </c>
      <c r="H210" s="13">
        <f t="shared" si="40"/>
        <v>2.423089836247643</v>
      </c>
      <c r="I210" s="13">
        <f t="shared" si="33"/>
        <v>0.00805734844653827</v>
      </c>
      <c r="J210" s="13">
        <f t="shared" si="41"/>
        <v>0.007552544149526552</v>
      </c>
      <c r="K210" s="14">
        <f t="shared" si="36"/>
        <v>0.07615482017439273</v>
      </c>
      <c r="L210" s="13">
        <f t="shared" si="37"/>
        <v>0.07730318144818428</v>
      </c>
      <c r="M210" s="20">
        <f t="shared" si="35"/>
        <v>6523.97545825606</v>
      </c>
      <c r="N210" s="23"/>
      <c r="T210" s="27"/>
      <c r="U210" s="27"/>
      <c r="V210" s="27"/>
    </row>
    <row r="211" spans="1:22" ht="12.75">
      <c r="A211">
        <f t="shared" si="38"/>
        <v>190</v>
      </c>
      <c r="B211">
        <f t="shared" si="29"/>
        <v>1140</v>
      </c>
      <c r="C211" s="31">
        <v>0.0026000000000000467</v>
      </c>
      <c r="D211" s="13">
        <f t="shared" si="30"/>
        <v>0.00780000000000014</v>
      </c>
      <c r="E211" s="13">
        <f t="shared" si="39"/>
        <v>2.661</v>
      </c>
      <c r="F211" s="13">
        <f t="shared" si="31"/>
        <v>1.8427889482780857</v>
      </c>
      <c r="G211" s="13">
        <f t="shared" si="32"/>
        <v>0.007275317469956244</v>
      </c>
      <c r="H211" s="13">
        <f t="shared" si="40"/>
        <v>2.43084899560703</v>
      </c>
      <c r="I211" s="13">
        <f t="shared" si="33"/>
        <v>0.007759159359386647</v>
      </c>
      <c r="J211" s="13">
        <f t="shared" si="41"/>
        <v>0.007275317469956244</v>
      </c>
      <c r="K211" s="14">
        <f t="shared" si="36"/>
        <v>0.07335945115539212</v>
      </c>
      <c r="L211" s="13">
        <f t="shared" si="37"/>
        <v>0.07684026403304031</v>
      </c>
      <c r="M211" s="20">
        <f t="shared" si="35"/>
        <v>6551.637953307954</v>
      </c>
      <c r="N211" s="23"/>
      <c r="T211" s="27"/>
      <c r="U211" s="27"/>
      <c r="V211" s="27"/>
    </row>
    <row r="212" spans="1:22" ht="12.75">
      <c r="A212">
        <f t="shared" si="38"/>
        <v>191</v>
      </c>
      <c r="B212">
        <f t="shared" si="29"/>
        <v>1146</v>
      </c>
      <c r="C212" s="31">
        <v>0.0025999999999999357</v>
      </c>
      <c r="D212" s="13">
        <f t="shared" si="30"/>
        <v>0.007799999999999807</v>
      </c>
      <c r="E212" s="13">
        <f t="shared" si="39"/>
        <v>2.6688</v>
      </c>
      <c r="F212" s="13">
        <f t="shared" si="31"/>
        <v>1.850066698550485</v>
      </c>
      <c r="G212" s="13">
        <f t="shared" si="32"/>
        <v>0.007277750272399297</v>
      </c>
      <c r="H212" s="13">
        <f t="shared" si="40"/>
        <v>2.438608379930859</v>
      </c>
      <c r="I212" s="13">
        <f t="shared" si="33"/>
        <v>0.007759384323829277</v>
      </c>
      <c r="J212" s="13">
        <f t="shared" si="41"/>
        <v>0.007277750272399297</v>
      </c>
      <c r="K212" s="14">
        <f t="shared" si="36"/>
        <v>0.07338398191335958</v>
      </c>
      <c r="L212" s="13">
        <f t="shared" si="37"/>
        <v>0.07620961903328313</v>
      </c>
      <c r="M212" s="20">
        <f t="shared" si="35"/>
        <v>6579.073416159937</v>
      </c>
      <c r="N212" s="23"/>
      <c r="T212" s="27"/>
      <c r="U212" s="27"/>
      <c r="V212" s="27"/>
    </row>
    <row r="213" spans="1:22" ht="12.75">
      <c r="A213">
        <f t="shared" si="38"/>
        <v>192</v>
      </c>
      <c r="B213">
        <f t="shared" si="29"/>
        <v>1152</v>
      </c>
      <c r="C213" s="31">
        <v>0.0027000000000000357</v>
      </c>
      <c r="D213" s="13">
        <f t="shared" si="30"/>
        <v>0.008100000000000107</v>
      </c>
      <c r="E213" s="13">
        <f t="shared" si="39"/>
        <v>2.6769000000000003</v>
      </c>
      <c r="F213" s="13">
        <f t="shared" si="31"/>
        <v>1.857626919155704</v>
      </c>
      <c r="G213" s="13">
        <f t="shared" si="32"/>
        <v>0.007560220605218992</v>
      </c>
      <c r="H213" s="13">
        <f t="shared" si="40"/>
        <v>2.4466664382359267</v>
      </c>
      <c r="I213" s="13">
        <f t="shared" si="33"/>
        <v>0.008058058305067561</v>
      </c>
      <c r="J213" s="13">
        <f t="shared" si="41"/>
        <v>0.007560220605218992</v>
      </c>
      <c r="K213" s="14">
        <f t="shared" si="36"/>
        <v>0.07623222443595817</v>
      </c>
      <c r="L213" s="13">
        <f t="shared" si="37"/>
        <v>0.07595479796807872</v>
      </c>
      <c r="M213" s="20">
        <f t="shared" si="35"/>
        <v>6606.417143428445</v>
      </c>
      <c r="N213" s="23"/>
      <c r="T213" s="27"/>
      <c r="U213" s="27"/>
      <c r="V213" s="27"/>
    </row>
    <row r="214" spans="1:22" ht="12.75">
      <c r="A214">
        <f t="shared" si="38"/>
        <v>193</v>
      </c>
      <c r="B214">
        <f t="shared" si="29"/>
        <v>1158</v>
      </c>
      <c r="C214" s="31">
        <v>0.0026000000000000467</v>
      </c>
      <c r="D214" s="13">
        <f t="shared" si="30"/>
        <v>0.00780000000000014</v>
      </c>
      <c r="E214" s="13">
        <f t="shared" si="39"/>
        <v>2.6847000000000003</v>
      </c>
      <c r="F214" s="13">
        <f t="shared" si="31"/>
        <v>1.86490957649014</v>
      </c>
      <c r="G214" s="13">
        <f t="shared" si="32"/>
        <v>0.007282657334436005</v>
      </c>
      <c r="H214" s="13">
        <f t="shared" si="40"/>
        <v>2.4544262754222763</v>
      </c>
      <c r="I214" s="13">
        <f t="shared" si="33"/>
        <v>0.00775983718634965</v>
      </c>
      <c r="J214" s="13">
        <f t="shared" si="41"/>
        <v>0.007282657334436005</v>
      </c>
      <c r="K214" s="14">
        <f t="shared" si="36"/>
        <v>0.07343346145556305</v>
      </c>
      <c r="L214" s="13">
        <f t="shared" si="37"/>
        <v>0.07575080614583907</v>
      </c>
      <c r="M214" s="20">
        <f t="shared" si="35"/>
        <v>6633.687433640947</v>
      </c>
      <c r="N214" s="23"/>
      <c r="T214" s="27"/>
      <c r="U214" s="27"/>
      <c r="V214" s="27"/>
    </row>
    <row r="215" spans="1:22" ht="12.75">
      <c r="A215">
        <f t="shared" si="38"/>
        <v>194</v>
      </c>
      <c r="B215">
        <f aca="true" t="shared" si="42" ref="B215:B261">+(A215)*$B$6</f>
        <v>1164</v>
      </c>
      <c r="C215" s="31">
        <v>0.0024999999999999467</v>
      </c>
      <c r="D215" s="13">
        <f aca="true" t="shared" si="43" ref="D215:D261">+C215*$B$5</f>
        <v>0.00749999999999984</v>
      </c>
      <c r="E215" s="13">
        <f t="shared" si="39"/>
        <v>2.6922</v>
      </c>
      <c r="F215" s="13">
        <f aca="true" t="shared" si="44" ref="F215:F261">IF(E215&lt;$B$13,0,((E215-$B$13)^2)/(E215+0.8*$B$12))</f>
        <v>1.871914378147923</v>
      </c>
      <c r="G215" s="13">
        <f aca="true" t="shared" si="45" ref="G215:G261">+F215-F214</f>
        <v>0.007004801657783055</v>
      </c>
      <c r="H215" s="13">
        <f t="shared" si="40"/>
        <v>2.461887864253592</v>
      </c>
      <c r="I215" s="13">
        <f aca="true" t="shared" si="46" ref="I215:I261">+H215-H214</f>
        <v>0.0074615888313158685</v>
      </c>
      <c r="J215" s="13">
        <f t="shared" si="41"/>
        <v>0.007004801657783055</v>
      </c>
      <c r="K215" s="14">
        <f t="shared" si="36"/>
        <v>0.07063175004931248</v>
      </c>
      <c r="L215" s="13">
        <f t="shared" si="37"/>
        <v>0.0750747697106752</v>
      </c>
      <c r="M215" s="20">
        <f aca="true" t="shared" si="47" ref="M215:M260">+L215*$B$6*60+M214</f>
        <v>6660.71435073679</v>
      </c>
      <c r="N215" s="23"/>
      <c r="T215" s="27"/>
      <c r="U215" s="27"/>
      <c r="V215" s="27"/>
    </row>
    <row r="216" spans="1:22" ht="12.75">
      <c r="A216">
        <f t="shared" si="38"/>
        <v>195</v>
      </c>
      <c r="B216">
        <f t="shared" si="42"/>
        <v>1170</v>
      </c>
      <c r="C216" s="31">
        <v>0.0026000000000000467</v>
      </c>
      <c r="D216" s="13">
        <f t="shared" si="43"/>
        <v>0.00780000000000014</v>
      </c>
      <c r="E216" s="13">
        <f t="shared" si="39"/>
        <v>2.7</v>
      </c>
      <c r="F216" s="13">
        <f t="shared" si="44"/>
        <v>1.8792016923676447</v>
      </c>
      <c r="G216" s="13">
        <f t="shared" si="45"/>
        <v>0.007287314219721619</v>
      </c>
      <c r="H216" s="13">
        <f t="shared" si="40"/>
        <v>2.469648130100223</v>
      </c>
      <c r="I216" s="13">
        <f t="shared" si="46"/>
        <v>0.007760265846630698</v>
      </c>
      <c r="J216" s="13">
        <f t="shared" si="41"/>
        <v>0.007287314219721619</v>
      </c>
      <c r="K216" s="14">
        <f t="shared" si="36"/>
        <v>0.07348041838219299</v>
      </c>
      <c r="L216" s="13">
        <f t="shared" si="37"/>
        <v>0.07452591780250747</v>
      </c>
      <c r="M216" s="20">
        <f t="shared" si="47"/>
        <v>6687.543681145693</v>
      </c>
      <c r="N216" s="23"/>
      <c r="T216" s="27"/>
      <c r="U216" s="27"/>
      <c r="V216" s="27"/>
    </row>
    <row r="217" spans="1:22" ht="12.75">
      <c r="A217">
        <f t="shared" si="38"/>
        <v>196</v>
      </c>
      <c r="B217">
        <f t="shared" si="42"/>
        <v>1176</v>
      </c>
      <c r="C217" s="31">
        <v>0.0025999999999999357</v>
      </c>
      <c r="D217" s="13">
        <f t="shared" si="43"/>
        <v>0.007799999999999807</v>
      </c>
      <c r="E217" s="13">
        <f t="shared" si="39"/>
        <v>2.7077999999999998</v>
      </c>
      <c r="F217" s="13">
        <f t="shared" si="44"/>
        <v>1.8864913565243606</v>
      </c>
      <c r="G217" s="13">
        <f t="shared" si="45"/>
        <v>0.007289664156715947</v>
      </c>
      <c r="H217" s="13">
        <f t="shared" si="40"/>
        <v>2.477408611843298</v>
      </c>
      <c r="I217" s="13">
        <f t="shared" si="46"/>
        <v>0.007760481743074976</v>
      </c>
      <c r="J217" s="13">
        <f t="shared" si="41"/>
        <v>0.007289664156715947</v>
      </c>
      <c r="K217" s="14">
        <f t="shared" si="36"/>
        <v>0.07350411358021913</v>
      </c>
      <c r="L217" s="13">
        <f t="shared" si="37"/>
        <v>0.0743379811077254</v>
      </c>
      <c r="M217" s="20">
        <f t="shared" si="47"/>
        <v>6714.305354344474</v>
      </c>
      <c r="N217" s="23"/>
      <c r="T217" s="27"/>
      <c r="U217" s="27"/>
      <c r="V217" s="27"/>
    </row>
    <row r="218" spans="1:22" ht="12.75">
      <c r="A218">
        <f t="shared" si="38"/>
        <v>197</v>
      </c>
      <c r="B218">
        <f t="shared" si="42"/>
        <v>1182</v>
      </c>
      <c r="C218" s="31">
        <v>0.0025000000000000577</v>
      </c>
      <c r="D218" s="13">
        <f t="shared" si="43"/>
        <v>0.007500000000000173</v>
      </c>
      <c r="E218" s="13">
        <f t="shared" si="39"/>
        <v>2.7153</v>
      </c>
      <c r="F218" s="13">
        <f t="shared" si="44"/>
        <v>1.893502850076455</v>
      </c>
      <c r="G218" s="13">
        <f t="shared" si="45"/>
        <v>0.0070114935520944055</v>
      </c>
      <c r="H218" s="13">
        <f t="shared" si="40"/>
        <v>2.4848708154860395</v>
      </c>
      <c r="I218" s="13">
        <f t="shared" si="46"/>
        <v>0.007462203642741638</v>
      </c>
      <c r="J218" s="13">
        <f t="shared" si="41"/>
        <v>0.0070114935520944055</v>
      </c>
      <c r="K218" s="14">
        <f t="shared" si="36"/>
        <v>0.07069922665028526</v>
      </c>
      <c r="L218" s="13">
        <f t="shared" si="37"/>
        <v>0.0739313791090939</v>
      </c>
      <c r="M218" s="20">
        <f t="shared" si="47"/>
        <v>6740.920650823748</v>
      </c>
      <c r="N218" s="23"/>
      <c r="T218" s="27"/>
      <c r="U218" s="27"/>
      <c r="V218" s="27"/>
    </row>
    <row r="219" spans="1:22" ht="12.75">
      <c r="A219">
        <f t="shared" si="38"/>
        <v>198</v>
      </c>
      <c r="B219">
        <f t="shared" si="42"/>
        <v>1188</v>
      </c>
      <c r="C219" s="31">
        <v>0.0024999999999999467</v>
      </c>
      <c r="D219" s="13">
        <f t="shared" si="43"/>
        <v>0.00749999999999984</v>
      </c>
      <c r="E219" s="13">
        <f t="shared" si="39"/>
        <v>2.7228</v>
      </c>
      <c r="F219" s="13">
        <f t="shared" si="44"/>
        <v>1.9005164871708151</v>
      </c>
      <c r="G219" s="13">
        <f t="shared" si="45"/>
        <v>0.007013637094360092</v>
      </c>
      <c r="H219" s="13">
        <f t="shared" si="40"/>
        <v>2.492333215571099</v>
      </c>
      <c r="I219" s="13">
        <f t="shared" si="46"/>
        <v>0.007462400085059606</v>
      </c>
      <c r="J219" s="13">
        <f t="shared" si="41"/>
        <v>0.007013637094360092</v>
      </c>
      <c r="K219" s="14">
        <f t="shared" si="36"/>
        <v>0.07072084070146427</v>
      </c>
      <c r="L219" s="13">
        <f t="shared" si="37"/>
        <v>0.0733456799394177</v>
      </c>
      <c r="M219" s="20">
        <f t="shared" si="47"/>
        <v>6767.325095601938</v>
      </c>
      <c r="N219" s="23"/>
      <c r="T219" s="27"/>
      <c r="U219" s="27"/>
      <c r="V219" s="27"/>
    </row>
    <row r="220" spans="1:22" ht="12.75">
      <c r="A220">
        <f t="shared" si="38"/>
        <v>199</v>
      </c>
      <c r="B220">
        <f t="shared" si="42"/>
        <v>1194</v>
      </c>
      <c r="C220" s="31">
        <v>0.0025000000000000577</v>
      </c>
      <c r="D220" s="13">
        <f t="shared" si="43"/>
        <v>0.007500000000000173</v>
      </c>
      <c r="E220" s="13">
        <f t="shared" si="39"/>
        <v>2.7303</v>
      </c>
      <c r="F220" s="13">
        <f t="shared" si="44"/>
        <v>1.9075322537296904</v>
      </c>
      <c r="G220" s="13">
        <f t="shared" si="45"/>
        <v>0.007015766558875258</v>
      </c>
      <c r="H220" s="13">
        <f t="shared" si="40"/>
        <v>2.499795810570966</v>
      </c>
      <c r="I220" s="13">
        <f t="shared" si="46"/>
        <v>0.007462594999867012</v>
      </c>
      <c r="J220" s="13">
        <f t="shared" si="41"/>
        <v>0.007015766558875258</v>
      </c>
      <c r="K220" s="14">
        <f t="shared" si="36"/>
        <v>0.07074231280199218</v>
      </c>
      <c r="L220" s="13">
        <f t="shared" si="37"/>
        <v>0.07287038845074688</v>
      </c>
      <c r="M220" s="20">
        <f t="shared" si="47"/>
        <v>6793.558435444207</v>
      </c>
      <c r="N220" s="23"/>
      <c r="T220" s="27"/>
      <c r="U220" s="27"/>
      <c r="V220" s="27"/>
    </row>
    <row r="221" spans="1:22" ht="12.75">
      <c r="A221">
        <f t="shared" si="38"/>
        <v>200</v>
      </c>
      <c r="B221">
        <f t="shared" si="42"/>
        <v>1200</v>
      </c>
      <c r="C221" s="31">
        <v>0.0024999999999999467</v>
      </c>
      <c r="D221" s="13">
        <f t="shared" si="43"/>
        <v>0.00749999999999984</v>
      </c>
      <c r="E221" s="13">
        <f t="shared" si="39"/>
        <v>2.7378</v>
      </c>
      <c r="F221" s="13">
        <f t="shared" si="44"/>
        <v>1.914550135798335</v>
      </c>
      <c r="G221" s="13">
        <f t="shared" si="45"/>
        <v>0.007017882068644621</v>
      </c>
      <c r="H221" s="13">
        <f t="shared" si="40"/>
        <v>2.5072585989739253</v>
      </c>
      <c r="I221" s="13">
        <f t="shared" si="46"/>
        <v>0.0074627884029592195</v>
      </c>
      <c r="J221" s="13">
        <f t="shared" si="41"/>
        <v>0.007017882068644621</v>
      </c>
      <c r="K221" s="14">
        <f t="shared" si="36"/>
        <v>0.07076364419216659</v>
      </c>
      <c r="L221" s="13">
        <f t="shared" si="37"/>
        <v>0.07248540482280734</v>
      </c>
      <c r="M221" s="20">
        <f t="shared" si="47"/>
        <v>6819.653181180418</v>
      </c>
      <c r="N221" s="23"/>
      <c r="T221" s="27"/>
      <c r="U221" s="27"/>
      <c r="V221" s="27"/>
    </row>
    <row r="222" spans="1:22" ht="12.75">
      <c r="A222">
        <f t="shared" si="38"/>
        <v>201</v>
      </c>
      <c r="B222">
        <f t="shared" si="42"/>
        <v>1206</v>
      </c>
      <c r="C222" s="31">
        <v>0.0025000000000000577</v>
      </c>
      <c r="D222" s="13">
        <f t="shared" si="43"/>
        <v>0.007500000000000173</v>
      </c>
      <c r="E222" s="13">
        <f t="shared" si="39"/>
        <v>2.7453000000000003</v>
      </c>
      <c r="F222" s="13">
        <f t="shared" si="44"/>
        <v>1.9215701195436687</v>
      </c>
      <c r="G222" s="13">
        <f t="shared" si="45"/>
        <v>0.007019983745333747</v>
      </c>
      <c r="H222" s="13">
        <f t="shared" si="40"/>
        <v>2.5147215792838553</v>
      </c>
      <c r="I222" s="13">
        <f t="shared" si="46"/>
        <v>0.0074629803099299785</v>
      </c>
      <c r="J222" s="13">
        <f t="shared" si="41"/>
        <v>0.007019983745333747</v>
      </c>
      <c r="K222" s="14">
        <f t="shared" si="36"/>
        <v>0.07078483609878194</v>
      </c>
      <c r="L222" s="13">
        <f t="shared" si="37"/>
        <v>0.07217428397238314</v>
      </c>
      <c r="M222" s="20">
        <f t="shared" si="47"/>
        <v>6845.635923410476</v>
      </c>
      <c r="N222" s="23"/>
      <c r="T222" s="27"/>
      <c r="U222" s="27"/>
      <c r="V222" s="27"/>
    </row>
    <row r="223" spans="1:22" ht="12.75">
      <c r="A223">
        <f t="shared" si="38"/>
        <v>202</v>
      </c>
      <c r="B223">
        <f t="shared" si="42"/>
        <v>1212</v>
      </c>
      <c r="C223" s="31">
        <v>0.0024999999999999467</v>
      </c>
      <c r="D223" s="13">
        <f t="shared" si="43"/>
        <v>0.00749999999999984</v>
      </c>
      <c r="E223" s="13">
        <f t="shared" si="39"/>
        <v>2.7528</v>
      </c>
      <c r="F223" s="13">
        <f t="shared" si="44"/>
        <v>1.928592191252951</v>
      </c>
      <c r="G223" s="13">
        <f t="shared" si="45"/>
        <v>0.007022071709282152</v>
      </c>
      <c r="H223" s="13">
        <f t="shared" si="40"/>
        <v>2.522184750020025</v>
      </c>
      <c r="I223" s="13">
        <f t="shared" si="46"/>
        <v>0.007463170736169644</v>
      </c>
      <c r="J223" s="13">
        <f t="shared" si="41"/>
        <v>0.007022071709282152</v>
      </c>
      <c r="K223" s="14">
        <f t="shared" si="36"/>
        <v>0.0708058897352617</v>
      </c>
      <c r="L223" s="13">
        <f t="shared" si="37"/>
        <v>0.07192357105322654</v>
      </c>
      <c r="M223" s="20">
        <f t="shared" si="47"/>
        <v>6871.528408989638</v>
      </c>
      <c r="N223" s="23"/>
      <c r="T223" s="27"/>
      <c r="U223" s="27"/>
      <c r="V223" s="27"/>
    </row>
    <row r="224" spans="1:22" ht="12.75">
      <c r="A224">
        <f t="shared" si="38"/>
        <v>203</v>
      </c>
      <c r="B224">
        <f t="shared" si="42"/>
        <v>1218</v>
      </c>
      <c r="C224" s="31">
        <v>0.0024000000000000687</v>
      </c>
      <c r="D224" s="13">
        <f t="shared" si="43"/>
        <v>0.007200000000000206</v>
      </c>
      <c r="E224" s="13">
        <f t="shared" si="39"/>
        <v>2.7600000000000002</v>
      </c>
      <c r="F224" s="13">
        <f t="shared" si="44"/>
        <v>1.9353353318308135</v>
      </c>
      <c r="G224" s="13">
        <f t="shared" si="45"/>
        <v>0.0067431405778626274</v>
      </c>
      <c r="H224" s="13">
        <f t="shared" si="40"/>
        <v>2.5293495717192216</v>
      </c>
      <c r="I224" s="13">
        <f t="shared" si="46"/>
        <v>0.007164821699196633</v>
      </c>
      <c r="J224" s="13">
        <f t="shared" si="41"/>
        <v>0.0067431405778626274</v>
      </c>
      <c r="K224" s="14">
        <f t="shared" si="36"/>
        <v>0.06799333416011483</v>
      </c>
      <c r="L224" s="13">
        <f t="shared" si="37"/>
        <v>0.07146466939767412</v>
      </c>
      <c r="M224" s="20">
        <f t="shared" si="47"/>
        <v>6897.255689972801</v>
      </c>
      <c r="N224" s="23"/>
      <c r="T224" s="27"/>
      <c r="U224" s="27"/>
      <c r="V224" s="27"/>
    </row>
    <row r="225" spans="1:22" ht="12.75">
      <c r="A225">
        <f t="shared" si="38"/>
        <v>204</v>
      </c>
      <c r="B225">
        <f t="shared" si="42"/>
        <v>1224</v>
      </c>
      <c r="C225" s="31">
        <v>0.0024999999999999467</v>
      </c>
      <c r="D225" s="13">
        <f t="shared" si="43"/>
        <v>0.00749999999999984</v>
      </c>
      <c r="E225" s="13">
        <f t="shared" si="39"/>
        <v>2.7675</v>
      </c>
      <c r="F225" s="13">
        <f t="shared" si="44"/>
        <v>1.9423614566261327</v>
      </c>
      <c r="G225" s="13">
        <f t="shared" si="45"/>
        <v>0.007026124795319166</v>
      </c>
      <c r="H225" s="13">
        <f t="shared" si="40"/>
        <v>2.5368131114535193</v>
      </c>
      <c r="I225" s="13">
        <f t="shared" si="46"/>
        <v>0.007463539734297697</v>
      </c>
      <c r="J225" s="13">
        <f t="shared" si="41"/>
        <v>0.007026124795319166</v>
      </c>
      <c r="K225" s="14">
        <f t="shared" si="36"/>
        <v>0.07084675835280159</v>
      </c>
      <c r="L225" s="13">
        <f t="shared" si="37"/>
        <v>0.07109291973563486</v>
      </c>
      <c r="M225" s="20">
        <f t="shared" si="47"/>
        <v>6922.84914107763</v>
      </c>
      <c r="N225" s="23"/>
      <c r="T225" s="27"/>
      <c r="U225" s="27"/>
      <c r="V225" s="27"/>
    </row>
    <row r="226" spans="1:22" ht="12.75">
      <c r="A226">
        <f t="shared" si="38"/>
        <v>205</v>
      </c>
      <c r="B226">
        <f t="shared" si="42"/>
        <v>1230</v>
      </c>
      <c r="C226" s="31">
        <v>0.0024000000000000687</v>
      </c>
      <c r="D226" s="13">
        <f t="shared" si="43"/>
        <v>0.007200000000000206</v>
      </c>
      <c r="E226" s="13">
        <f t="shared" si="39"/>
        <v>2.7747</v>
      </c>
      <c r="F226" s="13">
        <f t="shared" si="44"/>
        <v>1.9491084634176088</v>
      </c>
      <c r="G226" s="13">
        <f t="shared" si="45"/>
        <v>0.006747006791476107</v>
      </c>
      <c r="H226" s="13">
        <f t="shared" si="40"/>
        <v>2.5439782847289236</v>
      </c>
      <c r="I226" s="13">
        <f t="shared" si="46"/>
        <v>0.007165173275404335</v>
      </c>
      <c r="J226" s="13">
        <f t="shared" si="41"/>
        <v>0.006747006791476107</v>
      </c>
      <c r="K226" s="14">
        <f t="shared" si="36"/>
        <v>0.0680323184807174</v>
      </c>
      <c r="L226" s="13">
        <f t="shared" si="37"/>
        <v>0.0707923049503848</v>
      </c>
      <c r="M226" s="20">
        <f t="shared" si="47"/>
        <v>6948.334370859769</v>
      </c>
      <c r="N226" s="23"/>
      <c r="T226" s="27"/>
      <c r="U226" s="27"/>
      <c r="V226" s="27"/>
    </row>
    <row r="227" spans="1:22" ht="12.75">
      <c r="A227">
        <f t="shared" si="38"/>
        <v>206</v>
      </c>
      <c r="B227">
        <f t="shared" si="42"/>
        <v>1236</v>
      </c>
      <c r="C227" s="31">
        <v>0.0023999999999999577</v>
      </c>
      <c r="D227" s="13">
        <f t="shared" si="43"/>
        <v>0.007199999999999873</v>
      </c>
      <c r="E227" s="13">
        <f t="shared" si="39"/>
        <v>2.7819000000000003</v>
      </c>
      <c r="F227" s="13">
        <f t="shared" si="44"/>
        <v>1.9558573459831572</v>
      </c>
      <c r="G227" s="13">
        <f t="shared" si="45"/>
        <v>0.0067488825655483975</v>
      </c>
      <c r="H227" s="13">
        <f t="shared" si="40"/>
        <v>2.5511436282850366</v>
      </c>
      <c r="I227" s="13">
        <f t="shared" si="46"/>
        <v>0.00716534355611298</v>
      </c>
      <c r="J227" s="13">
        <f t="shared" si="41"/>
        <v>0.0067488825655483975</v>
      </c>
      <c r="K227" s="14">
        <f t="shared" si="36"/>
        <v>0.06805123253594635</v>
      </c>
      <c r="L227" s="13">
        <f t="shared" si="37"/>
        <v>0.07029220868819336</v>
      </c>
      <c r="M227" s="20">
        <f t="shared" si="47"/>
        <v>6973.639565987518</v>
      </c>
      <c r="N227" s="23"/>
      <c r="T227" s="27"/>
      <c r="U227" s="27"/>
      <c r="V227" s="27"/>
    </row>
    <row r="228" spans="1:22" ht="12.75">
      <c r="A228">
        <f t="shared" si="38"/>
        <v>207</v>
      </c>
      <c r="B228">
        <f t="shared" si="42"/>
        <v>1242</v>
      </c>
      <c r="C228" s="31">
        <v>0.0023999999999999577</v>
      </c>
      <c r="D228" s="13">
        <f t="shared" si="43"/>
        <v>0.007199999999999873</v>
      </c>
      <c r="E228" s="13">
        <f t="shared" si="39"/>
        <v>2.7891000000000004</v>
      </c>
      <c r="F228" s="13">
        <f t="shared" si="44"/>
        <v>1.9626080926959195</v>
      </c>
      <c r="G228" s="13">
        <f t="shared" si="45"/>
        <v>0.006750746712762323</v>
      </c>
      <c r="H228" s="13">
        <f t="shared" si="40"/>
        <v>2.558309140876055</v>
      </c>
      <c r="I228" s="13">
        <f t="shared" si="46"/>
        <v>0.007165512591018608</v>
      </c>
      <c r="J228" s="13">
        <f t="shared" si="41"/>
        <v>0.006750746712762323</v>
      </c>
      <c r="K228" s="14">
        <f t="shared" si="36"/>
        <v>0.06807002935368676</v>
      </c>
      <c r="L228" s="13">
        <f t="shared" si="37"/>
        <v>0.06988646728030666</v>
      </c>
      <c r="M228" s="20">
        <f t="shared" si="47"/>
        <v>6998.798694208428</v>
      </c>
      <c r="N228" s="23"/>
      <c r="T228" s="27"/>
      <c r="U228" s="27"/>
      <c r="V228" s="27"/>
    </row>
    <row r="229" spans="1:22" ht="12.75">
      <c r="A229">
        <f t="shared" si="38"/>
        <v>208</v>
      </c>
      <c r="B229">
        <f t="shared" si="42"/>
        <v>1248</v>
      </c>
      <c r="C229" s="31">
        <v>0.0024000000000000687</v>
      </c>
      <c r="D229" s="13">
        <f t="shared" si="43"/>
        <v>0.007200000000000206</v>
      </c>
      <c r="E229" s="13">
        <f t="shared" si="39"/>
        <v>2.7963000000000005</v>
      </c>
      <c r="F229" s="13">
        <f t="shared" si="44"/>
        <v>1.9693606920249302</v>
      </c>
      <c r="G229" s="13">
        <f t="shared" si="45"/>
        <v>0.006752599329010733</v>
      </c>
      <c r="H229" s="13">
        <f t="shared" si="40"/>
        <v>2.5654748212683005</v>
      </c>
      <c r="I229" s="13">
        <f t="shared" si="46"/>
        <v>0.007165680392245299</v>
      </c>
      <c r="J229" s="13">
        <f t="shared" si="41"/>
        <v>0.006752599329010733</v>
      </c>
      <c r="K229" s="14">
        <f t="shared" si="36"/>
        <v>0.06808870990085823</v>
      </c>
      <c r="L229" s="13">
        <f t="shared" si="37"/>
        <v>0.06955790407066409</v>
      </c>
      <c r="M229" s="20">
        <f t="shared" si="47"/>
        <v>7023.839539673867</v>
      </c>
      <c r="N229" s="23"/>
      <c r="T229" s="27"/>
      <c r="U229" s="27"/>
      <c r="V229" s="27"/>
    </row>
    <row r="230" spans="1:22" ht="12.75">
      <c r="A230">
        <f t="shared" si="38"/>
        <v>209</v>
      </c>
      <c r="B230">
        <f t="shared" si="42"/>
        <v>1254</v>
      </c>
      <c r="C230" s="31">
        <v>0.0022999999999999687</v>
      </c>
      <c r="D230" s="13">
        <f t="shared" si="43"/>
        <v>0.006899999999999906</v>
      </c>
      <c r="E230" s="13">
        <f t="shared" si="39"/>
        <v>2.8032000000000004</v>
      </c>
      <c r="F230" s="13">
        <f t="shared" si="44"/>
        <v>1.9758336609013771</v>
      </c>
      <c r="G230" s="13">
        <f t="shared" si="45"/>
        <v>0.006472968876446883</v>
      </c>
      <c r="H230" s="13">
        <f t="shared" si="40"/>
        <v>2.572342087972914</v>
      </c>
      <c r="I230" s="13">
        <f t="shared" si="46"/>
        <v>0.006867266704613684</v>
      </c>
      <c r="J230" s="13">
        <f t="shared" si="41"/>
        <v>0.006472968876446883</v>
      </c>
      <c r="K230" s="14">
        <f aca="true" t="shared" si="48" ref="K230:K261">+(60.5*J230*$B$4)/$B$6</f>
        <v>0.06526910283750607</v>
      </c>
      <c r="L230" s="13">
        <f aca="true" t="shared" si="49" ref="L230:L261">+L229+($B$8*((K229+K230)-(2*L229)))</f>
        <v>0.06903444994312193</v>
      </c>
      <c r="M230" s="20">
        <f t="shared" si="47"/>
        <v>7048.691941653391</v>
      </c>
      <c r="N230" s="23"/>
      <c r="T230" s="27"/>
      <c r="U230" s="27"/>
      <c r="V230" s="27"/>
    </row>
    <row r="231" spans="1:22" ht="12.75">
      <c r="A231">
        <f t="shared" si="38"/>
        <v>210</v>
      </c>
      <c r="B231">
        <f t="shared" si="42"/>
        <v>1260</v>
      </c>
      <c r="C231" s="31">
        <v>0.0023999999999999577</v>
      </c>
      <c r="D231" s="13">
        <f t="shared" si="43"/>
        <v>0.007199999999999873</v>
      </c>
      <c r="E231" s="13">
        <f t="shared" si="39"/>
        <v>2.8104000000000005</v>
      </c>
      <c r="F231" s="13">
        <f t="shared" si="44"/>
        <v>1.9825898552306207</v>
      </c>
      <c r="G231" s="13">
        <f t="shared" si="45"/>
        <v>0.00675619432924357</v>
      </c>
      <c r="H231" s="13">
        <f t="shared" si="40"/>
        <v>2.5795080934479357</v>
      </c>
      <c r="I231" s="13">
        <f t="shared" si="46"/>
        <v>0.007166005475021553</v>
      </c>
      <c r="J231" s="13">
        <f t="shared" si="41"/>
        <v>0.00675619432924357</v>
      </c>
      <c r="K231" s="14">
        <f t="shared" si="48"/>
        <v>0.06812495948653934</v>
      </c>
      <c r="L231" s="13">
        <f t="shared" si="49"/>
        <v>0.0686094647101948</v>
      </c>
      <c r="M231" s="20">
        <f t="shared" si="47"/>
        <v>7073.3913489490615</v>
      </c>
      <c r="N231" s="23"/>
      <c r="T231" s="27"/>
      <c r="U231" s="27"/>
      <c r="V231" s="27"/>
    </row>
    <row r="232" spans="1:22" ht="12.75">
      <c r="A232">
        <f t="shared" si="38"/>
        <v>211</v>
      </c>
      <c r="B232">
        <f t="shared" si="42"/>
        <v>1266</v>
      </c>
      <c r="C232" s="31">
        <v>0.0023000000000000798</v>
      </c>
      <c r="D232" s="13">
        <f t="shared" si="43"/>
        <v>0.006900000000000239</v>
      </c>
      <c r="E232" s="13">
        <f t="shared" si="39"/>
        <v>2.817300000000001</v>
      </c>
      <c r="F232" s="13">
        <f t="shared" si="44"/>
        <v>1.989066248552414</v>
      </c>
      <c r="G232" s="13">
        <f t="shared" si="45"/>
        <v>0.006476393321793283</v>
      </c>
      <c r="H232" s="13">
        <f t="shared" si="40"/>
        <v>2.5863756694768996</v>
      </c>
      <c r="I232" s="13">
        <f t="shared" si="46"/>
        <v>0.006867576028963818</v>
      </c>
      <c r="J232" s="13">
        <f t="shared" si="41"/>
        <v>0.006476393321793283</v>
      </c>
      <c r="K232" s="14">
        <f t="shared" si="48"/>
        <v>0.0653036326614156</v>
      </c>
      <c r="L232" s="13">
        <f t="shared" si="49"/>
        <v>0.06826488859451892</v>
      </c>
      <c r="M232" s="20">
        <f t="shared" si="47"/>
        <v>7097.966708843088</v>
      </c>
      <c r="N232" s="23"/>
      <c r="T232" s="27"/>
      <c r="U232" s="27"/>
      <c r="V232" s="27"/>
    </row>
    <row r="233" spans="1:22" ht="12.75">
      <c r="A233">
        <f t="shared" si="38"/>
        <v>212</v>
      </c>
      <c r="B233">
        <f t="shared" si="42"/>
        <v>1272</v>
      </c>
      <c r="C233" s="31">
        <v>0.0022999999999999687</v>
      </c>
      <c r="D233" s="13">
        <f t="shared" si="43"/>
        <v>0.006899999999999906</v>
      </c>
      <c r="E233" s="13">
        <f t="shared" si="39"/>
        <v>2.8242000000000007</v>
      </c>
      <c r="F233" s="13">
        <f t="shared" si="44"/>
        <v>1.995544302674681</v>
      </c>
      <c r="G233" s="13">
        <f t="shared" si="45"/>
        <v>0.006478054122267096</v>
      </c>
      <c r="H233" s="13">
        <f t="shared" si="40"/>
        <v>2.5932433952819287</v>
      </c>
      <c r="I233" s="13">
        <f t="shared" si="46"/>
        <v>0.006867725805029146</v>
      </c>
      <c r="J233" s="13">
        <f t="shared" si="41"/>
        <v>0.006478054122267096</v>
      </c>
      <c r="K233" s="14">
        <f t="shared" si="48"/>
        <v>0.06532037906619322</v>
      </c>
      <c r="L233" s="13">
        <f t="shared" si="49"/>
        <v>0.06772800082529809</v>
      </c>
      <c r="M233" s="20">
        <f t="shared" si="47"/>
        <v>7122.348789140196</v>
      </c>
      <c r="N233" s="23"/>
      <c r="T233" s="27"/>
      <c r="U233" s="27"/>
      <c r="V233" s="27"/>
    </row>
    <row r="234" spans="1:22" ht="12.75">
      <c r="A234">
        <f t="shared" si="38"/>
        <v>213</v>
      </c>
      <c r="B234">
        <f t="shared" si="42"/>
        <v>1278</v>
      </c>
      <c r="C234" s="31">
        <v>0.0022999999999999687</v>
      </c>
      <c r="D234" s="13">
        <f t="shared" si="43"/>
        <v>0.006899999999999906</v>
      </c>
      <c r="E234" s="13">
        <f t="shared" si="39"/>
        <v>2.8311000000000006</v>
      </c>
      <c r="F234" s="13">
        <f t="shared" si="44"/>
        <v>2.002024007849482</v>
      </c>
      <c r="G234" s="13">
        <f t="shared" si="45"/>
        <v>0.006479705174800898</v>
      </c>
      <c r="H234" s="13">
        <f t="shared" si="40"/>
        <v>2.600111269827624</v>
      </c>
      <c r="I234" s="13">
        <f t="shared" si="46"/>
        <v>0.006867874545695152</v>
      </c>
      <c r="J234" s="13">
        <f t="shared" si="41"/>
        <v>0.006479705174800898</v>
      </c>
      <c r="K234" s="14">
        <f t="shared" si="48"/>
        <v>0.06533702717924239</v>
      </c>
      <c r="L234" s="13">
        <f t="shared" si="49"/>
        <v>0.0672917648793744</v>
      </c>
      <c r="M234" s="20">
        <f t="shared" si="47"/>
        <v>7146.573824496771</v>
      </c>
      <c r="N234" s="23"/>
      <c r="T234" s="27"/>
      <c r="U234" s="27"/>
      <c r="V234" s="27"/>
    </row>
    <row r="235" spans="1:22" ht="12.75">
      <c r="A235">
        <f t="shared" si="38"/>
        <v>214</v>
      </c>
      <c r="B235">
        <f t="shared" si="42"/>
        <v>1284</v>
      </c>
      <c r="C235" s="31">
        <v>0.0022999999999999687</v>
      </c>
      <c r="D235" s="13">
        <f t="shared" si="43"/>
        <v>0.006899999999999906</v>
      </c>
      <c r="E235" s="13">
        <f t="shared" si="39"/>
        <v>2.8380000000000005</v>
      </c>
      <c r="F235" s="13">
        <f t="shared" si="44"/>
        <v>2.0085053544050138</v>
      </c>
      <c r="G235" s="13">
        <f t="shared" si="45"/>
        <v>0.006481346555531786</v>
      </c>
      <c r="H235" s="13">
        <f t="shared" si="40"/>
        <v>2.606979292088108</v>
      </c>
      <c r="I235" s="13">
        <f t="shared" si="46"/>
        <v>0.006868022260483997</v>
      </c>
      <c r="J235" s="13">
        <f t="shared" si="41"/>
        <v>0.006481346555531786</v>
      </c>
      <c r="K235" s="14">
        <f t="shared" si="48"/>
        <v>0.06535357776827884</v>
      </c>
      <c r="L235" s="13">
        <f t="shared" si="49"/>
        <v>0.06693786262380826</v>
      </c>
      <c r="M235" s="20">
        <f t="shared" si="47"/>
        <v>7170.671455041342</v>
      </c>
      <c r="N235" s="23"/>
      <c r="T235" s="27"/>
      <c r="U235" s="27"/>
      <c r="V235" s="27"/>
    </row>
    <row r="236" spans="1:22" ht="12.75">
      <c r="A236">
        <f t="shared" si="38"/>
        <v>215</v>
      </c>
      <c r="B236">
        <f t="shared" si="42"/>
        <v>1290</v>
      </c>
      <c r="C236" s="31">
        <v>0.0022000000000000908</v>
      </c>
      <c r="D236" s="13">
        <f t="shared" si="43"/>
        <v>0.006600000000000272</v>
      </c>
      <c r="E236" s="13">
        <f t="shared" si="39"/>
        <v>2.8446000000000007</v>
      </c>
      <c r="F236" s="13">
        <f t="shared" si="44"/>
        <v>2.0147064303195434</v>
      </c>
      <c r="G236" s="13">
        <f t="shared" si="45"/>
        <v>0.0062010759145296745</v>
      </c>
      <c r="H236" s="13">
        <f t="shared" si="40"/>
        <v>2.613548841968481</v>
      </c>
      <c r="I236" s="13">
        <f t="shared" si="46"/>
        <v>0.00656954988037306</v>
      </c>
      <c r="J236" s="13">
        <f t="shared" si="41"/>
        <v>0.0062010759145296745</v>
      </c>
      <c r="K236" s="14">
        <f t="shared" si="48"/>
        <v>0.06252751547150755</v>
      </c>
      <c r="L236" s="13">
        <f t="shared" si="49"/>
        <v>0.06639289607764189</v>
      </c>
      <c r="M236" s="20">
        <f t="shared" si="47"/>
        <v>7194.572897629293</v>
      </c>
      <c r="N236" s="23"/>
      <c r="T236" s="27"/>
      <c r="U236" s="27"/>
      <c r="V236" s="27"/>
    </row>
    <row r="237" spans="1:22" ht="12.75">
      <c r="A237">
        <f t="shared" si="38"/>
        <v>216</v>
      </c>
      <c r="B237">
        <f t="shared" si="42"/>
        <v>1296</v>
      </c>
      <c r="C237" s="31">
        <v>0.0022999999999999687</v>
      </c>
      <c r="D237" s="13">
        <f t="shared" si="43"/>
        <v>0.006899999999999906</v>
      </c>
      <c r="E237" s="13">
        <f t="shared" si="39"/>
        <v>2.8515000000000006</v>
      </c>
      <c r="F237" s="13">
        <f t="shared" si="44"/>
        <v>2.0211909605858107</v>
      </c>
      <c r="G237" s="13">
        <f t="shared" si="45"/>
        <v>0.006484530266267274</v>
      </c>
      <c r="H237" s="13">
        <f t="shared" si="40"/>
        <v>2.620417150304869</v>
      </c>
      <c r="I237" s="13">
        <f t="shared" si="46"/>
        <v>0.006868308336388296</v>
      </c>
      <c r="J237" s="13">
        <f t="shared" si="41"/>
        <v>0.006484530266267274</v>
      </c>
      <c r="K237" s="14">
        <f t="shared" si="48"/>
        <v>0.06538568018486168</v>
      </c>
      <c r="L237" s="13">
        <f t="shared" si="49"/>
        <v>0.06594993275955874</v>
      </c>
      <c r="M237" s="20">
        <f t="shared" si="47"/>
        <v>7218.314873422734</v>
      </c>
      <c r="N237" s="23"/>
      <c r="T237" s="27"/>
      <c r="U237" s="27"/>
      <c r="V237" s="27"/>
    </row>
    <row r="238" spans="1:22" ht="12.75">
      <c r="A238">
        <f t="shared" si="38"/>
        <v>217</v>
      </c>
      <c r="B238">
        <f t="shared" si="42"/>
        <v>1302</v>
      </c>
      <c r="C238" s="31">
        <v>0.0021999999999999797</v>
      </c>
      <c r="D238" s="13">
        <f t="shared" si="43"/>
        <v>0.006599999999999939</v>
      </c>
      <c r="E238" s="13">
        <f t="shared" si="39"/>
        <v>2.8581000000000003</v>
      </c>
      <c r="F238" s="13">
        <f t="shared" si="44"/>
        <v>2.0273950644195184</v>
      </c>
      <c r="G238" s="13">
        <f t="shared" si="45"/>
        <v>0.00620410383370773</v>
      </c>
      <c r="H238" s="13">
        <f t="shared" si="40"/>
        <v>2.626986971986994</v>
      </c>
      <c r="I238" s="13">
        <f t="shared" si="46"/>
        <v>0.006569821682124832</v>
      </c>
      <c r="J238" s="13">
        <f t="shared" si="41"/>
        <v>0.00620410383370773</v>
      </c>
      <c r="K238" s="14">
        <f t="shared" si="48"/>
        <v>0.06255804698988628</v>
      </c>
      <c r="L238" s="13">
        <f t="shared" si="49"/>
        <v>0.0655902838191615</v>
      </c>
      <c r="M238" s="20">
        <f t="shared" si="47"/>
        <v>7241.927375597633</v>
      </c>
      <c r="N238" s="23"/>
      <c r="T238" s="27"/>
      <c r="U238" s="27"/>
      <c r="V238" s="27"/>
    </row>
    <row r="239" spans="1:22" ht="12.75">
      <c r="A239">
        <f t="shared" si="38"/>
        <v>218</v>
      </c>
      <c r="B239">
        <f t="shared" si="42"/>
        <v>1308</v>
      </c>
      <c r="C239" s="31">
        <v>0.0022999999999999687</v>
      </c>
      <c r="D239" s="13">
        <f t="shared" si="43"/>
        <v>0.006899999999999906</v>
      </c>
      <c r="E239" s="13">
        <f t="shared" si="39"/>
        <v>2.865</v>
      </c>
      <c r="F239" s="13">
        <f t="shared" si="44"/>
        <v>2.033882742217633</v>
      </c>
      <c r="G239" s="13">
        <f t="shared" si="45"/>
        <v>0.006487677798114433</v>
      </c>
      <c r="H239" s="13">
        <f t="shared" si="40"/>
        <v>2.633855562577493</v>
      </c>
      <c r="I239" s="13">
        <f t="shared" si="46"/>
        <v>0.006868590590499046</v>
      </c>
      <c r="J239" s="13">
        <f t="shared" si="41"/>
        <v>0.006487677798114433</v>
      </c>
      <c r="K239" s="14">
        <f t="shared" si="48"/>
        <v>0.06541741779765387</v>
      </c>
      <c r="L239" s="13">
        <f t="shared" si="49"/>
        <v>0.0652989108327267</v>
      </c>
      <c r="M239" s="20">
        <f t="shared" si="47"/>
        <v>7265.434983497415</v>
      </c>
      <c r="N239" s="23"/>
      <c r="T239" s="27"/>
      <c r="U239" s="27"/>
      <c r="V239" s="27"/>
    </row>
    <row r="240" spans="1:22" ht="12.75">
      <c r="A240">
        <f t="shared" si="38"/>
        <v>219</v>
      </c>
      <c r="B240">
        <f t="shared" si="42"/>
        <v>1314</v>
      </c>
      <c r="C240" s="31">
        <v>0.0022000000000000908</v>
      </c>
      <c r="D240" s="13">
        <f t="shared" si="43"/>
        <v>0.006600000000000272</v>
      </c>
      <c r="E240" s="13">
        <f t="shared" si="39"/>
        <v>2.8716000000000004</v>
      </c>
      <c r="F240" s="13">
        <f t="shared" si="44"/>
        <v>2.040089839627055</v>
      </c>
      <c r="G240" s="13">
        <f t="shared" si="45"/>
        <v>0.006207097409422158</v>
      </c>
      <c r="H240" s="13">
        <f t="shared" si="40"/>
        <v>2.640425652438338</v>
      </c>
      <c r="I240" s="13">
        <f t="shared" si="46"/>
        <v>0.006570089860844952</v>
      </c>
      <c r="J240" s="13">
        <f t="shared" si="41"/>
        <v>0.006207097409422158</v>
      </c>
      <c r="K240" s="14">
        <f t="shared" si="48"/>
        <v>0.06258823221167342</v>
      </c>
      <c r="L240" s="13">
        <f t="shared" si="49"/>
        <v>0.06506325886398796</v>
      </c>
      <c r="M240" s="20">
        <f t="shared" si="47"/>
        <v>7288.8577566884505</v>
      </c>
      <c r="N240" s="23"/>
      <c r="T240" s="27"/>
      <c r="U240" s="27"/>
      <c r="V240" s="27"/>
    </row>
    <row r="241" spans="1:22" ht="12.75">
      <c r="A241">
        <f t="shared" si="38"/>
        <v>220</v>
      </c>
      <c r="B241">
        <f t="shared" si="42"/>
        <v>1320</v>
      </c>
      <c r="C241" s="31">
        <v>0.0021999999999999797</v>
      </c>
      <c r="D241" s="13">
        <f t="shared" si="43"/>
        <v>0.006599999999999939</v>
      </c>
      <c r="E241" s="13">
        <f t="shared" si="39"/>
        <v>2.8782000000000005</v>
      </c>
      <c r="F241" s="13">
        <f t="shared" si="44"/>
        <v>2.0462983882196664</v>
      </c>
      <c r="G241" s="13">
        <f t="shared" si="45"/>
        <v>0.006208548592611329</v>
      </c>
      <c r="H241" s="13">
        <f t="shared" si="40"/>
        <v>2.646995872109586</v>
      </c>
      <c r="I241" s="13">
        <f t="shared" si="46"/>
        <v>0.006570219671247823</v>
      </c>
      <c r="J241" s="13">
        <f t="shared" si="41"/>
        <v>0.006208548592611329</v>
      </c>
      <c r="K241" s="14">
        <f t="shared" si="48"/>
        <v>0.06260286497549757</v>
      </c>
      <c r="L241" s="13">
        <f t="shared" si="49"/>
        <v>0.06461458426936934</v>
      </c>
      <c r="M241" s="20">
        <f t="shared" si="47"/>
        <v>7312.119007025423</v>
      </c>
      <c r="N241" s="23"/>
      <c r="T241" s="27"/>
      <c r="U241" s="27"/>
      <c r="V241" s="27"/>
    </row>
    <row r="242" spans="1:22" ht="12.75">
      <c r="A242">
        <f t="shared" si="38"/>
        <v>221</v>
      </c>
      <c r="B242">
        <f t="shared" si="42"/>
        <v>1326</v>
      </c>
      <c r="C242" s="31">
        <v>0.0020999999999999908</v>
      </c>
      <c r="D242" s="13">
        <f t="shared" si="43"/>
        <v>0.006299999999999972</v>
      </c>
      <c r="E242" s="13">
        <f t="shared" si="39"/>
        <v>2.8845000000000005</v>
      </c>
      <c r="F242" s="13">
        <f t="shared" si="44"/>
        <v>2.0522260764227056</v>
      </c>
      <c r="G242" s="13">
        <f t="shared" si="45"/>
        <v>0.005927688203039239</v>
      </c>
      <c r="H242" s="13">
        <f t="shared" si="40"/>
        <v>2.653267565751161</v>
      </c>
      <c r="I242" s="13">
        <f t="shared" si="46"/>
        <v>0.0062716936415752045</v>
      </c>
      <c r="J242" s="13">
        <f t="shared" si="41"/>
        <v>0.005927688203039239</v>
      </c>
      <c r="K242" s="14">
        <f t="shared" si="48"/>
        <v>0.059770856047312325</v>
      </c>
      <c r="L242" s="13">
        <f t="shared" si="49"/>
        <v>0.06399136176792126</v>
      </c>
      <c r="M242" s="20">
        <f t="shared" si="47"/>
        <v>7335.155897261875</v>
      </c>
      <c r="N242" s="23"/>
      <c r="T242" s="27"/>
      <c r="U242" s="27"/>
      <c r="V242" s="27"/>
    </row>
    <row r="243" spans="1:22" ht="12.75">
      <c r="A243">
        <f t="shared" si="38"/>
        <v>222</v>
      </c>
      <c r="B243">
        <f t="shared" si="42"/>
        <v>1332</v>
      </c>
      <c r="C243" s="31">
        <v>0.0021999999999999797</v>
      </c>
      <c r="D243" s="13">
        <f t="shared" si="43"/>
        <v>0.006599999999999939</v>
      </c>
      <c r="E243" s="13">
        <f t="shared" si="39"/>
        <v>2.8911000000000007</v>
      </c>
      <c r="F243" s="13">
        <f t="shared" si="44"/>
        <v>2.058437438301492</v>
      </c>
      <c r="G243" s="13">
        <f t="shared" si="45"/>
        <v>0.006211361878786459</v>
      </c>
      <c r="H243" s="13">
        <f t="shared" si="40"/>
        <v>2.6598380367146746</v>
      </c>
      <c r="I243" s="13">
        <f t="shared" si="46"/>
        <v>0.006570470963513486</v>
      </c>
      <c r="J243" s="13">
        <f t="shared" si="41"/>
        <v>0.006211361878786459</v>
      </c>
      <c r="K243" s="14">
        <f t="shared" si="48"/>
        <v>0.06263123227776346</v>
      </c>
      <c r="L243" s="13">
        <f t="shared" si="49"/>
        <v>0.0634840312942152</v>
      </c>
      <c r="M243" s="20">
        <f t="shared" si="47"/>
        <v>7358.010148527793</v>
      </c>
      <c r="N243" s="23"/>
      <c r="T243" s="27"/>
      <c r="U243" s="27"/>
      <c r="V243" s="27"/>
    </row>
    <row r="244" spans="1:22" ht="12.75">
      <c r="A244">
        <f t="shared" si="38"/>
        <v>223</v>
      </c>
      <c r="B244">
        <f t="shared" si="42"/>
        <v>1338</v>
      </c>
      <c r="C244" s="31">
        <v>0.0020999999999999908</v>
      </c>
      <c r="D244" s="13">
        <f t="shared" si="43"/>
        <v>0.006299999999999972</v>
      </c>
      <c r="E244" s="13">
        <f t="shared" si="39"/>
        <v>2.8974000000000006</v>
      </c>
      <c r="F244" s="13">
        <f t="shared" si="44"/>
        <v>2.064367797438935</v>
      </c>
      <c r="G244" s="13">
        <f t="shared" si="45"/>
        <v>0.005930359137443109</v>
      </c>
      <c r="H244" s="13">
        <f t="shared" si="40"/>
        <v>2.6661099687080263</v>
      </c>
      <c r="I244" s="13">
        <f t="shared" si="46"/>
        <v>0.0062719319933517426</v>
      </c>
      <c r="J244" s="13">
        <f t="shared" si="41"/>
        <v>0.005930359137443109</v>
      </c>
      <c r="K244" s="14">
        <f t="shared" si="48"/>
        <v>0.05979778796921801</v>
      </c>
      <c r="L244" s="13">
        <f t="shared" si="49"/>
        <v>0.0630713910813562</v>
      </c>
      <c r="M244" s="20">
        <f t="shared" si="47"/>
        <v>7380.715849317081</v>
      </c>
      <c r="N244" s="23"/>
      <c r="T244" s="27"/>
      <c r="U244" s="27"/>
      <c r="V244" s="27"/>
    </row>
    <row r="245" spans="1:22" ht="12.75">
      <c r="A245">
        <f t="shared" si="38"/>
        <v>224</v>
      </c>
      <c r="B245">
        <f t="shared" si="42"/>
        <v>1344</v>
      </c>
      <c r="C245" s="31">
        <v>0.0021999999999999797</v>
      </c>
      <c r="D245" s="13">
        <f t="shared" si="43"/>
        <v>0.006599999999999939</v>
      </c>
      <c r="E245" s="13">
        <f t="shared" si="39"/>
        <v>2.904000000000001</v>
      </c>
      <c r="F245" s="13">
        <f t="shared" si="44"/>
        <v>2.0705819423846883</v>
      </c>
      <c r="G245" s="13">
        <f t="shared" si="45"/>
        <v>0.0062141449457531195</v>
      </c>
      <c r="H245" s="13">
        <f t="shared" si="40"/>
        <v>2.672680687796491</v>
      </c>
      <c r="I245" s="13">
        <f t="shared" si="46"/>
        <v>0.006570719088464738</v>
      </c>
      <c r="J245" s="13">
        <f t="shared" si="41"/>
        <v>0.0062141449457531195</v>
      </c>
      <c r="K245" s="14">
        <f t="shared" si="48"/>
        <v>0.06265929486967729</v>
      </c>
      <c r="L245" s="13">
        <f t="shared" si="49"/>
        <v>0.06273632750646374</v>
      </c>
      <c r="M245" s="20">
        <f t="shared" si="47"/>
        <v>7403.300927219408</v>
      </c>
      <c r="N245" s="23"/>
      <c r="T245" s="27"/>
      <c r="U245" s="27"/>
      <c r="V245" s="27"/>
    </row>
    <row r="246" spans="1:22" ht="12.75">
      <c r="A246">
        <f t="shared" si="38"/>
        <v>225</v>
      </c>
      <c r="B246">
        <f t="shared" si="42"/>
        <v>1350</v>
      </c>
      <c r="C246" s="31">
        <v>0.0020999999999999908</v>
      </c>
      <c r="D246" s="13">
        <f t="shared" si="43"/>
        <v>0.006299999999999972</v>
      </c>
      <c r="E246" s="13">
        <f t="shared" si="39"/>
        <v>2.9103000000000008</v>
      </c>
      <c r="F246" s="13">
        <f t="shared" si="44"/>
        <v>2.0765149438176866</v>
      </c>
      <c r="G246" s="13">
        <f t="shared" si="45"/>
        <v>0.005933001432998353</v>
      </c>
      <c r="H246" s="13">
        <f t="shared" si="40"/>
        <v>2.6789528551437067</v>
      </c>
      <c r="I246" s="13">
        <f t="shared" si="46"/>
        <v>0.006272167347215696</v>
      </c>
      <c r="J246" s="13">
        <f t="shared" si="41"/>
        <v>0.005933001432998353</v>
      </c>
      <c r="K246" s="14">
        <f t="shared" si="48"/>
        <v>0.05982443111606672</v>
      </c>
      <c r="L246" s="13">
        <f t="shared" si="49"/>
        <v>0.0624646066858107</v>
      </c>
      <c r="M246" s="20">
        <f t="shared" si="47"/>
        <v>7425.788185626299</v>
      </c>
      <c r="N246" s="23"/>
      <c r="T246" s="27"/>
      <c r="U246" s="27"/>
      <c r="V246" s="27"/>
    </row>
    <row r="247" spans="1:22" ht="12.75">
      <c r="A247">
        <f t="shared" si="38"/>
        <v>226</v>
      </c>
      <c r="B247">
        <f t="shared" si="42"/>
        <v>1356</v>
      </c>
      <c r="C247" s="31">
        <v>0.0020999999999999908</v>
      </c>
      <c r="D247" s="13">
        <f t="shared" si="43"/>
        <v>0.006299999999999972</v>
      </c>
      <c r="E247" s="13">
        <f t="shared" si="39"/>
        <v>2.9166000000000007</v>
      </c>
      <c r="F247" s="13">
        <f t="shared" si="44"/>
        <v>2.082449225388871</v>
      </c>
      <c r="G247" s="13">
        <f t="shared" si="45"/>
        <v>0.005934281571184474</v>
      </c>
      <c r="H247" s="13">
        <f t="shared" si="40"/>
        <v>2.685225136356754</v>
      </c>
      <c r="I247" s="13">
        <f t="shared" si="46"/>
        <v>0.006272281213047126</v>
      </c>
      <c r="J247" s="13">
        <f t="shared" si="41"/>
        <v>0.005934281571184474</v>
      </c>
      <c r="K247" s="14">
        <f t="shared" si="48"/>
        <v>0.059837339176110116</v>
      </c>
      <c r="L247" s="13">
        <f t="shared" si="49"/>
        <v>0.061985748224043014</v>
      </c>
      <c r="M247" s="20">
        <f t="shared" si="47"/>
        <v>7448.103054986955</v>
      </c>
      <c r="N247" s="23"/>
      <c r="T247" s="27"/>
      <c r="U247" s="27"/>
      <c r="V247" s="27"/>
    </row>
    <row r="248" spans="1:22" ht="12.75">
      <c r="A248">
        <f t="shared" si="38"/>
        <v>227</v>
      </c>
      <c r="B248">
        <f t="shared" si="42"/>
        <v>1362</v>
      </c>
      <c r="C248" s="31">
        <v>0.002100000000000102</v>
      </c>
      <c r="D248" s="13">
        <f t="shared" si="43"/>
        <v>0.006300000000000305</v>
      </c>
      <c r="E248" s="13">
        <f t="shared" si="39"/>
        <v>2.922900000000001</v>
      </c>
      <c r="F248" s="13">
        <f t="shared" si="44"/>
        <v>2.088384780411973</v>
      </c>
      <c r="G248" s="13">
        <f t="shared" si="45"/>
        <v>0.005935555023101724</v>
      </c>
      <c r="H248" s="13">
        <f t="shared" si="40"/>
        <v>2.6914975307383076</v>
      </c>
      <c r="I248" s="13">
        <f t="shared" si="46"/>
        <v>0.006272394381553692</v>
      </c>
      <c r="J248" s="13">
        <f t="shared" si="41"/>
        <v>0.005935555023101724</v>
      </c>
      <c r="K248" s="14">
        <f t="shared" si="48"/>
        <v>0.05985017981627572</v>
      </c>
      <c r="L248" s="13">
        <f t="shared" si="49"/>
        <v>0.061596295728070266</v>
      </c>
      <c r="M248" s="20">
        <f t="shared" si="47"/>
        <v>7470.27772144906</v>
      </c>
      <c r="N248" s="23"/>
      <c r="T248" s="27"/>
      <c r="U248" s="27"/>
      <c r="V248" s="27"/>
    </row>
    <row r="249" spans="1:22" ht="12.75">
      <c r="A249">
        <f t="shared" si="38"/>
        <v>228</v>
      </c>
      <c r="B249">
        <f t="shared" si="42"/>
        <v>1368</v>
      </c>
      <c r="C249" s="31">
        <v>0.0020999999999999908</v>
      </c>
      <c r="D249" s="13">
        <f t="shared" si="43"/>
        <v>0.006299999999999972</v>
      </c>
      <c r="E249" s="13">
        <f t="shared" si="39"/>
        <v>2.929200000000001</v>
      </c>
      <c r="F249" s="13">
        <f t="shared" si="44"/>
        <v>2.0943216022472058</v>
      </c>
      <c r="G249" s="13">
        <f t="shared" si="45"/>
        <v>0.005936821835232919</v>
      </c>
      <c r="H249" s="13">
        <f t="shared" si="40"/>
        <v>2.6977700375967224</v>
      </c>
      <c r="I249" s="13">
        <f t="shared" si="46"/>
        <v>0.00627250685841485</v>
      </c>
      <c r="J249" s="13">
        <f t="shared" si="41"/>
        <v>0.005936821835232919</v>
      </c>
      <c r="K249" s="14">
        <f t="shared" si="48"/>
        <v>0.05986295350526527</v>
      </c>
      <c r="L249" s="13">
        <f t="shared" si="49"/>
        <v>0.06127998135219758</v>
      </c>
      <c r="M249" s="20">
        <f t="shared" si="47"/>
        <v>7492.338514735851</v>
      </c>
      <c r="N249" s="23"/>
      <c r="T249" s="27"/>
      <c r="U249" s="27"/>
      <c r="V249" s="27"/>
    </row>
    <row r="250" spans="1:22" ht="12.75">
      <c r="A250">
        <f t="shared" si="38"/>
        <v>229</v>
      </c>
      <c r="B250">
        <f t="shared" si="42"/>
        <v>1374</v>
      </c>
      <c r="C250" s="31">
        <v>0.0020000000000000018</v>
      </c>
      <c r="D250" s="13">
        <f t="shared" si="43"/>
        <v>0.006000000000000005</v>
      </c>
      <c r="E250" s="13">
        <f t="shared" si="39"/>
        <v>2.935200000000001</v>
      </c>
      <c r="F250" s="13">
        <f t="shared" si="44"/>
        <v>2.0999768900092097</v>
      </c>
      <c r="G250" s="13">
        <f t="shared" si="45"/>
        <v>0.005655287762003969</v>
      </c>
      <c r="H250" s="13">
        <f t="shared" si="40"/>
        <v>2.7037439575949476</v>
      </c>
      <c r="I250" s="13">
        <f t="shared" si="46"/>
        <v>0.005973919998225163</v>
      </c>
      <c r="J250" s="13">
        <f t="shared" si="41"/>
        <v>0.005655287762003969</v>
      </c>
      <c r="K250" s="14">
        <f t="shared" si="48"/>
        <v>0.057024151600206685</v>
      </c>
      <c r="L250" s="13">
        <f t="shared" si="49"/>
        <v>0.060764267025022745</v>
      </c>
      <c r="M250" s="20">
        <f t="shared" si="47"/>
        <v>7514.213650864859</v>
      </c>
      <c r="N250" s="23"/>
      <c r="T250" s="27"/>
      <c r="U250" s="27"/>
      <c r="V250" s="27"/>
    </row>
    <row r="251" spans="1:22" ht="12.75">
      <c r="A251">
        <f t="shared" si="38"/>
        <v>230</v>
      </c>
      <c r="B251">
        <f t="shared" si="42"/>
        <v>1380</v>
      </c>
      <c r="C251" s="31">
        <v>0.0020000000000000018</v>
      </c>
      <c r="D251" s="13">
        <f t="shared" si="43"/>
        <v>0.006000000000000005</v>
      </c>
      <c r="E251" s="13">
        <f t="shared" si="39"/>
        <v>2.941200000000001</v>
      </c>
      <c r="F251" s="13">
        <f t="shared" si="44"/>
        <v>2.105633315168793</v>
      </c>
      <c r="G251" s="13">
        <f t="shared" si="45"/>
        <v>0.0056564251595832005</v>
      </c>
      <c r="H251" s="13">
        <f t="shared" si="40"/>
        <v>2.7097179784028107</v>
      </c>
      <c r="I251" s="13">
        <f t="shared" si="46"/>
        <v>0.005974020807863134</v>
      </c>
      <c r="J251" s="13">
        <f t="shared" si="41"/>
        <v>0.0056564251595832005</v>
      </c>
      <c r="K251" s="14">
        <f t="shared" si="48"/>
        <v>0.0570356203591306</v>
      </c>
      <c r="L251" s="13">
        <f t="shared" si="49"/>
        <v>0.06008528865314018</v>
      </c>
      <c r="M251" s="20">
        <f t="shared" si="47"/>
        <v>7535.84435477999</v>
      </c>
      <c r="N251" s="23"/>
      <c r="T251" s="27"/>
      <c r="U251" s="27"/>
      <c r="V251" s="27"/>
    </row>
    <row r="252" spans="1:22" ht="12.75">
      <c r="A252">
        <f aca="true" t="shared" si="50" ref="A252:A261">+A251+1</f>
        <v>231</v>
      </c>
      <c r="B252">
        <f t="shared" si="42"/>
        <v>1386</v>
      </c>
      <c r="C252" s="31">
        <v>0.0020999999999999908</v>
      </c>
      <c r="D252" s="13">
        <f t="shared" si="43"/>
        <v>0.006299999999999972</v>
      </c>
      <c r="E252" s="13">
        <f aca="true" t="shared" si="51" ref="E252:E261">+D252+E251</f>
        <v>2.947500000000001</v>
      </c>
      <c r="F252" s="13">
        <f t="shared" si="44"/>
        <v>2.1115737795615734</v>
      </c>
      <c r="G252" s="13">
        <f t="shared" si="45"/>
        <v>0.005940464392780509</v>
      </c>
      <c r="H252" s="13">
        <f aca="true" t="shared" si="52" ref="H252:H261">+IF(E252&lt;$F$13,0,((E252-$F$13)^2)/(E252+0.8*$F$12))</f>
        <v>2.7159908081091757</v>
      </c>
      <c r="I252" s="13">
        <f t="shared" si="46"/>
        <v>0.006272829706365002</v>
      </c>
      <c r="J252" s="13">
        <f aca="true" t="shared" si="53" ref="J252:J261">+($B$10/$B$4)*G252+(($F$10/$B$4)*I252)</f>
        <v>0.005940464392780509</v>
      </c>
      <c r="K252" s="14">
        <f t="shared" si="48"/>
        <v>0.059899682627203465</v>
      </c>
      <c r="L252" s="13">
        <f t="shared" si="49"/>
        <v>0.05979117280587234</v>
      </c>
      <c r="M252" s="20">
        <f t="shared" si="47"/>
        <v>7557.369176990103</v>
      </c>
      <c r="N252" s="23"/>
      <c r="T252" s="27"/>
      <c r="U252" s="27"/>
      <c r="V252" s="27"/>
    </row>
    <row r="253" spans="1:22" ht="12.75">
      <c r="A253">
        <f t="shared" si="50"/>
        <v>232</v>
      </c>
      <c r="B253">
        <f t="shared" si="42"/>
        <v>1392</v>
      </c>
      <c r="C253" s="31">
        <v>0.0020000000000000018</v>
      </c>
      <c r="D253" s="13">
        <f t="shared" si="43"/>
        <v>0.006000000000000005</v>
      </c>
      <c r="E253" s="13">
        <f t="shared" si="51"/>
        <v>2.953500000000001</v>
      </c>
      <c r="F253" s="13">
        <f t="shared" si="44"/>
        <v>2.1172325188568295</v>
      </c>
      <c r="G253" s="13">
        <f t="shared" si="45"/>
        <v>0.0056587392952560656</v>
      </c>
      <c r="H253" s="13">
        <f t="shared" si="52"/>
        <v>2.721965033757928</v>
      </c>
      <c r="I253" s="13">
        <f t="shared" si="46"/>
        <v>0.005974225648752274</v>
      </c>
      <c r="J253" s="13">
        <f t="shared" si="53"/>
        <v>0.0056587392952560656</v>
      </c>
      <c r="K253" s="14">
        <f t="shared" si="48"/>
        <v>0.05705895456049866</v>
      </c>
      <c r="L253" s="13">
        <f t="shared" si="49"/>
        <v>0.05955265385823211</v>
      </c>
      <c r="M253" s="20">
        <f t="shared" si="47"/>
        <v>7578.808132379067</v>
      </c>
      <c r="N253" s="23"/>
      <c r="T253" s="27"/>
      <c r="U253" s="27"/>
      <c r="V253" s="27"/>
    </row>
    <row r="254" spans="1:22" ht="12.75">
      <c r="A254">
        <f t="shared" si="50"/>
        <v>233</v>
      </c>
      <c r="B254">
        <f t="shared" si="42"/>
        <v>1398</v>
      </c>
      <c r="C254" s="31">
        <v>0.0020000000000000018</v>
      </c>
      <c r="D254" s="13">
        <f t="shared" si="43"/>
        <v>0.006000000000000005</v>
      </c>
      <c r="E254" s="13">
        <f t="shared" si="51"/>
        <v>2.959500000000001</v>
      </c>
      <c r="F254" s="13">
        <f t="shared" si="44"/>
        <v>2.122892378523622</v>
      </c>
      <c r="G254" s="13">
        <f t="shared" si="45"/>
        <v>0.005659859666792499</v>
      </c>
      <c r="H254" s="13">
        <f t="shared" si="52"/>
        <v>2.727939358451016</v>
      </c>
      <c r="I254" s="13">
        <f t="shared" si="46"/>
        <v>0.005974324693088118</v>
      </c>
      <c r="J254" s="13">
        <f t="shared" si="53"/>
        <v>0.005659859666792499</v>
      </c>
      <c r="K254" s="14">
        <f t="shared" si="48"/>
        <v>0.0570702516401577</v>
      </c>
      <c r="L254" s="13">
        <f t="shared" si="49"/>
        <v>0.059100280993158665</v>
      </c>
      <c r="M254" s="20">
        <f t="shared" si="47"/>
        <v>7600.084233536603</v>
      </c>
      <c r="N254" s="23"/>
      <c r="T254" s="27"/>
      <c r="U254" s="27"/>
      <c r="V254" s="27"/>
    </row>
    <row r="255" spans="1:22" ht="12.75">
      <c r="A255">
        <f t="shared" si="50"/>
        <v>234</v>
      </c>
      <c r="B255">
        <f t="shared" si="42"/>
        <v>1404</v>
      </c>
      <c r="C255" s="31">
        <v>0.0018999999999999018</v>
      </c>
      <c r="D255" s="13">
        <f t="shared" si="43"/>
        <v>0.005699999999999705</v>
      </c>
      <c r="E255" s="13">
        <f t="shared" si="51"/>
        <v>2.9652000000000007</v>
      </c>
      <c r="F255" s="13">
        <f t="shared" si="44"/>
        <v>2.12827027793378</v>
      </c>
      <c r="G255" s="13">
        <f t="shared" si="45"/>
        <v>0.0053778994101580935</v>
      </c>
      <c r="H255" s="13">
        <f t="shared" si="52"/>
        <v>2.733615058130226</v>
      </c>
      <c r="I255" s="13">
        <f t="shared" si="46"/>
        <v>0.005675699679209778</v>
      </c>
      <c r="J255" s="13">
        <f t="shared" si="53"/>
        <v>0.0053778994101580935</v>
      </c>
      <c r="K255" s="14">
        <f t="shared" si="48"/>
        <v>0.05422715238576078</v>
      </c>
      <c r="L255" s="13">
        <f t="shared" si="49"/>
        <v>0.05847272117857695</v>
      </c>
      <c r="M255" s="20">
        <f t="shared" si="47"/>
        <v>7621.134413160891</v>
      </c>
      <c r="N255" s="23"/>
      <c r="T255" s="27"/>
      <c r="U255" s="27"/>
      <c r="V255" s="27"/>
    </row>
    <row r="256" spans="1:22" ht="12.75">
      <c r="A256">
        <f t="shared" si="50"/>
        <v>235</v>
      </c>
      <c r="B256">
        <f t="shared" si="42"/>
        <v>1410</v>
      </c>
      <c r="C256" s="31">
        <v>0.0020000000000000018</v>
      </c>
      <c r="D256" s="13">
        <f t="shared" si="43"/>
        <v>0.006000000000000005</v>
      </c>
      <c r="E256" s="13">
        <f t="shared" si="51"/>
        <v>2.9712000000000005</v>
      </c>
      <c r="F256" s="13">
        <f t="shared" si="44"/>
        <v>2.133932306514687</v>
      </c>
      <c r="G256" s="13">
        <f t="shared" si="45"/>
        <v>0.00566202858090703</v>
      </c>
      <c r="H256" s="13">
        <f t="shared" si="52"/>
        <v>2.739589574324829</v>
      </c>
      <c r="I256" s="13">
        <f t="shared" si="46"/>
        <v>0.005974516194603208</v>
      </c>
      <c r="J256" s="13">
        <f t="shared" si="53"/>
        <v>0.00566202858090703</v>
      </c>
      <c r="K256" s="14">
        <f t="shared" si="48"/>
        <v>0.05709212152414589</v>
      </c>
      <c r="L256" s="13">
        <f t="shared" si="49"/>
        <v>0.05796125131973629</v>
      </c>
      <c r="M256" s="20">
        <f t="shared" si="47"/>
        <v>7642.000463635996</v>
      </c>
      <c r="N256" s="23"/>
      <c r="T256" s="27"/>
      <c r="U256" s="27"/>
      <c r="V256" s="27"/>
    </row>
    <row r="257" spans="1:22" ht="12.75">
      <c r="A257">
        <f t="shared" si="50"/>
        <v>236</v>
      </c>
      <c r="B257">
        <f t="shared" si="42"/>
        <v>1416</v>
      </c>
      <c r="C257" s="31">
        <v>0.0020000000000000018</v>
      </c>
      <c r="D257" s="13">
        <f t="shared" si="43"/>
        <v>0.006000000000000005</v>
      </c>
      <c r="E257" s="13">
        <f t="shared" si="51"/>
        <v>2.9772000000000007</v>
      </c>
      <c r="F257" s="13">
        <f t="shared" si="44"/>
        <v>2.139595439321095</v>
      </c>
      <c r="G257" s="13">
        <f t="shared" si="45"/>
        <v>0.0056631328064078446</v>
      </c>
      <c r="H257" s="13">
        <f t="shared" si="52"/>
        <v>2.7455641878953423</v>
      </c>
      <c r="I257" s="13">
        <f t="shared" si="46"/>
        <v>0.00597461357051321</v>
      </c>
      <c r="J257" s="13">
        <f t="shared" si="53"/>
        <v>0.0056631328064078446</v>
      </c>
      <c r="K257" s="14">
        <f t="shared" si="48"/>
        <v>0.057103255797945764</v>
      </c>
      <c r="L257" s="13">
        <f t="shared" si="49"/>
        <v>0.05780423992724711</v>
      </c>
      <c r="M257" s="20">
        <f t="shared" si="47"/>
        <v>7662.809990009805</v>
      </c>
      <c r="N257" s="23"/>
      <c r="T257" s="27"/>
      <c r="U257" s="27"/>
      <c r="V257" s="27"/>
    </row>
    <row r="258" spans="1:22" ht="12.75">
      <c r="A258">
        <f t="shared" si="50"/>
        <v>237</v>
      </c>
      <c r="B258">
        <f t="shared" si="42"/>
        <v>1422</v>
      </c>
      <c r="C258" s="31">
        <v>0.0019000000000000128</v>
      </c>
      <c r="D258" s="13">
        <f t="shared" si="43"/>
        <v>0.005700000000000038</v>
      </c>
      <c r="E258" s="13">
        <f t="shared" si="51"/>
        <v>2.9829000000000008</v>
      </c>
      <c r="F258" s="13">
        <f t="shared" si="44"/>
        <v>2.144976433354724</v>
      </c>
      <c r="G258" s="13">
        <f t="shared" si="45"/>
        <v>0.005380994033628905</v>
      </c>
      <c r="H258" s="13">
        <f t="shared" si="52"/>
        <v>2.7512401604743406</v>
      </c>
      <c r="I258" s="13">
        <f t="shared" si="46"/>
        <v>0.005675972578998323</v>
      </c>
      <c r="J258" s="13">
        <f t="shared" si="53"/>
        <v>0.005380994033628905</v>
      </c>
      <c r="K258" s="14">
        <f t="shared" si="48"/>
        <v>0.05425835650575813</v>
      </c>
      <c r="L258" s="13">
        <f t="shared" si="49"/>
        <v>0.057418161058993444</v>
      </c>
      <c r="M258" s="20">
        <f t="shared" si="47"/>
        <v>7683.480527991042</v>
      </c>
      <c r="N258" s="23"/>
      <c r="T258" s="27"/>
      <c r="U258" s="27"/>
      <c r="V258" s="27"/>
    </row>
    <row r="259" spans="1:22" ht="12.75">
      <c r="A259">
        <f t="shared" si="50"/>
        <v>238</v>
      </c>
      <c r="B259">
        <f t="shared" si="42"/>
        <v>1428</v>
      </c>
      <c r="C259" s="31">
        <v>0.0019000000000000128</v>
      </c>
      <c r="D259" s="13">
        <f t="shared" si="43"/>
        <v>0.005700000000000038</v>
      </c>
      <c r="E259" s="13">
        <f t="shared" si="51"/>
        <v>2.988600000000001</v>
      </c>
      <c r="F259" s="13">
        <f t="shared" si="44"/>
        <v>2.1503584144727985</v>
      </c>
      <c r="G259" s="13">
        <f t="shared" si="45"/>
        <v>0.005381981118074641</v>
      </c>
      <c r="H259" s="13">
        <f t="shared" si="52"/>
        <v>2.7569162199582586</v>
      </c>
      <c r="I259" s="13">
        <f t="shared" si="46"/>
        <v>0.005676059483918028</v>
      </c>
      <c r="J259" s="13">
        <f t="shared" si="53"/>
        <v>0.005381981118074641</v>
      </c>
      <c r="K259" s="14">
        <f t="shared" si="48"/>
        <v>0.05426830960725263</v>
      </c>
      <c r="L259" s="13">
        <f t="shared" si="49"/>
        <v>0.05684455596763198</v>
      </c>
      <c r="M259" s="20">
        <f t="shared" si="47"/>
        <v>7703.94456813939</v>
      </c>
      <c r="N259" s="23"/>
      <c r="T259" s="27"/>
      <c r="U259" s="27"/>
      <c r="V259" s="27"/>
    </row>
    <row r="260" spans="1:22" ht="12.75">
      <c r="A260">
        <f t="shared" si="50"/>
        <v>239</v>
      </c>
      <c r="B260">
        <f t="shared" si="42"/>
        <v>1434</v>
      </c>
      <c r="C260" s="31">
        <v>0.0019000000000000128</v>
      </c>
      <c r="D260" s="13">
        <f t="shared" si="43"/>
        <v>0.005700000000000038</v>
      </c>
      <c r="E260" s="13">
        <f t="shared" si="51"/>
        <v>2.994300000000001</v>
      </c>
      <c r="F260" s="13">
        <f t="shared" si="44"/>
        <v>2.1557413781009664</v>
      </c>
      <c r="G260" s="13">
        <f t="shared" si="45"/>
        <v>0.005382963628167925</v>
      </c>
      <c r="H260" s="13">
        <f t="shared" si="52"/>
        <v>2.7625923658764555</v>
      </c>
      <c r="I260" s="13">
        <f t="shared" si="46"/>
        <v>0.005676145918196873</v>
      </c>
      <c r="J260" s="13">
        <f t="shared" si="53"/>
        <v>0.005382963628167925</v>
      </c>
      <c r="K260" s="14">
        <f t="shared" si="48"/>
        <v>0.054278216584026574</v>
      </c>
      <c r="L260" s="13">
        <f t="shared" si="49"/>
        <v>0.05637704817272427</v>
      </c>
      <c r="M260" s="20">
        <f t="shared" si="47"/>
        <v>7724.24030548157</v>
      </c>
      <c r="N260" s="23"/>
      <c r="T260" s="27"/>
      <c r="U260" s="27"/>
      <c r="V260" s="27"/>
    </row>
    <row r="261" spans="1:22" ht="12.75">
      <c r="A261">
        <f t="shared" si="50"/>
        <v>240</v>
      </c>
      <c r="B261">
        <f t="shared" si="42"/>
        <v>1440</v>
      </c>
      <c r="C261" s="31">
        <v>0.0019000000000000128</v>
      </c>
      <c r="D261" s="13">
        <f t="shared" si="43"/>
        <v>0.005700000000000038</v>
      </c>
      <c r="E261" s="13">
        <f t="shared" si="51"/>
        <v>3.000000000000001</v>
      </c>
      <c r="F261" s="13">
        <f t="shared" si="44"/>
        <v>2.1611253196930953</v>
      </c>
      <c r="G261" s="13">
        <f t="shared" si="45"/>
        <v>0.005383941592128849</v>
      </c>
      <c r="H261" s="13">
        <f t="shared" si="52"/>
        <v>2.7682685977616863</v>
      </c>
      <c r="I261" s="13">
        <f t="shared" si="46"/>
        <v>0.005676231885230809</v>
      </c>
      <c r="J261" s="13">
        <f t="shared" si="53"/>
        <v>0.005383941592128849</v>
      </c>
      <c r="K261" s="14">
        <f t="shared" si="48"/>
        <v>0.054288077720632565</v>
      </c>
      <c r="L261" s="13">
        <f t="shared" si="49"/>
        <v>0.05599633889628887</v>
      </c>
      <c r="M261" s="20">
        <f>+L261*$B$6*60+M260</f>
        <v>7744.398987484235</v>
      </c>
      <c r="N261" s="23"/>
      <c r="T261" s="27"/>
      <c r="U261" s="27"/>
      <c r="V261" s="27"/>
    </row>
    <row r="262" ht="12.75">
      <c r="M262" s="13" t="e">
        <f>+M261/W262</f>
        <v>#DIV/0!</v>
      </c>
    </row>
    <row r="263" spans="12:13" ht="12.75">
      <c r="L263" s="27">
        <f>+MAX(L21:L261)</f>
        <v>0.3941143364657777</v>
      </c>
      <c r="M263" s="13" t="e">
        <f>1/M262</f>
        <v>#DIV/0!</v>
      </c>
    </row>
  </sheetData>
  <sheetProtection/>
  <mergeCells count="2">
    <mergeCell ref="F17:G17"/>
    <mergeCell ref="H17:I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11.8515625" style="0" customWidth="1"/>
    <col min="5" max="5" width="10.7109375" style="0" bestFit="1" customWidth="1"/>
  </cols>
  <sheetData>
    <row r="1" spans="1:10" ht="12.75">
      <c r="A1" t="s">
        <v>45</v>
      </c>
      <c r="J1" s="19" t="s">
        <v>88</v>
      </c>
    </row>
    <row r="3" spans="1:6" ht="12.75">
      <c r="A3" t="s">
        <v>46</v>
      </c>
      <c r="D3" t="s">
        <v>47</v>
      </c>
      <c r="F3" t="s">
        <v>48</v>
      </c>
    </row>
    <row r="4" spans="1:6" ht="12.75">
      <c r="A4" t="s">
        <v>49</v>
      </c>
      <c r="D4" t="s">
        <v>50</v>
      </c>
      <c r="F4" t="s">
        <v>48</v>
      </c>
    </row>
    <row r="5" spans="1:3" ht="12.75">
      <c r="A5" t="s">
        <v>51</v>
      </c>
      <c r="B5" t="s">
        <v>52</v>
      </c>
      <c r="C5" t="s">
        <v>53</v>
      </c>
    </row>
    <row r="6" spans="1:3" ht="12.75">
      <c r="A6" t="s">
        <v>51</v>
      </c>
      <c r="B6" s="12" t="s">
        <v>54</v>
      </c>
      <c r="C6" s="12" t="s">
        <v>55</v>
      </c>
    </row>
    <row r="10" spans="1:10" ht="12.75">
      <c r="A10" s="17" t="s">
        <v>56</v>
      </c>
      <c r="B10" s="12" t="s">
        <v>57</v>
      </c>
      <c r="E10" t="s">
        <v>58</v>
      </c>
      <c r="J10" s="19" t="s">
        <v>89</v>
      </c>
    </row>
    <row r="11" ht="12.75">
      <c r="A11" t="s">
        <v>59</v>
      </c>
    </row>
    <row r="12" spans="1:7" ht="12.75">
      <c r="A12" t="s">
        <v>60</v>
      </c>
      <c r="F12">
        <v>0.24</v>
      </c>
      <c r="G12">
        <v>0</v>
      </c>
    </row>
    <row r="13" spans="1:7" ht="12.75">
      <c r="A13" t="s">
        <v>61</v>
      </c>
      <c r="E13" s="18" t="s">
        <v>62</v>
      </c>
      <c r="F13">
        <v>200</v>
      </c>
      <c r="G13">
        <v>10</v>
      </c>
    </row>
    <row r="14" spans="1:7" ht="12.75">
      <c r="A14" t="s">
        <v>63</v>
      </c>
      <c r="E14" s="18" t="s">
        <v>64</v>
      </c>
      <c r="F14">
        <v>2.4</v>
      </c>
      <c r="G14">
        <v>2.5</v>
      </c>
    </row>
    <row r="15" spans="1:7" ht="12.75">
      <c r="A15" t="s">
        <v>65</v>
      </c>
      <c r="E15" s="18" t="s">
        <v>66</v>
      </c>
      <c r="F15">
        <v>0.01</v>
      </c>
      <c r="G15">
        <v>0.001</v>
      </c>
    </row>
    <row r="16" spans="1:9" ht="12.75">
      <c r="A16" t="s">
        <v>67</v>
      </c>
      <c r="E16" s="18" t="s">
        <v>68</v>
      </c>
      <c r="F16">
        <f>+((0.007*(F12*F13)^0.8)/((F14^0.5)*(F15^0.4)))</f>
        <v>0.6309361466359437</v>
      </c>
      <c r="G16">
        <f>+((0.007*(G12*G13)^0.8)/((G14^0.5)*(G15^0.4)))</f>
        <v>0</v>
      </c>
      <c r="H16">
        <f>+G16+F16</f>
        <v>0.6309361466359437</v>
      </c>
      <c r="I16">
        <f>+H16*60</f>
        <v>37.85616879815662</v>
      </c>
    </row>
    <row r="18" spans="1:5" ht="12.75">
      <c r="A18" s="17" t="s">
        <v>69</v>
      </c>
      <c r="E18" s="18" t="s">
        <v>58</v>
      </c>
    </row>
    <row r="19" spans="1:6" ht="12.75">
      <c r="A19" t="s">
        <v>70</v>
      </c>
      <c r="F19" t="s">
        <v>71</v>
      </c>
    </row>
    <row r="20" spans="1:7" ht="12.75">
      <c r="A20" t="s">
        <v>72</v>
      </c>
      <c r="E20" s="18" t="s">
        <v>62</v>
      </c>
      <c r="F20">
        <v>200</v>
      </c>
      <c r="G20">
        <v>10</v>
      </c>
    </row>
    <row r="21" spans="1:7" ht="12.75">
      <c r="A21" t="s">
        <v>73</v>
      </c>
      <c r="E21" s="18" t="s">
        <v>66</v>
      </c>
      <c r="F21">
        <v>0.05</v>
      </c>
      <c r="G21">
        <v>0.0005</v>
      </c>
    </row>
    <row r="22" spans="1:7" ht="12.75">
      <c r="A22" t="s">
        <v>74</v>
      </c>
      <c r="E22" s="18" t="s">
        <v>75</v>
      </c>
      <c r="F22">
        <v>3.4</v>
      </c>
      <c r="G22">
        <v>1</v>
      </c>
    </row>
    <row r="23" spans="1:8" ht="12.75">
      <c r="A23" t="s">
        <v>76</v>
      </c>
      <c r="E23" s="18" t="s">
        <v>68</v>
      </c>
      <c r="F23">
        <f>+F20/(3600*F22)</f>
        <v>0.016339869281045753</v>
      </c>
      <c r="G23">
        <f>+G20/(3600*G22)</f>
        <v>0.002777777777777778</v>
      </c>
      <c r="H23">
        <f>+G23+F23</f>
        <v>0.01911764705882353</v>
      </c>
    </row>
    <row r="25" ht="12.75">
      <c r="A25" s="17" t="s">
        <v>77</v>
      </c>
    </row>
    <row r="26" spans="1:7" ht="12.75">
      <c r="A26" t="s">
        <v>78</v>
      </c>
      <c r="E26" s="18" t="s">
        <v>79</v>
      </c>
      <c r="F26">
        <v>1.77</v>
      </c>
      <c r="G26">
        <v>4.91</v>
      </c>
    </row>
    <row r="27" spans="1:7" ht="12.75">
      <c r="A27" t="s">
        <v>80</v>
      </c>
      <c r="E27" s="18" t="s">
        <v>62</v>
      </c>
      <c r="F27">
        <f>+PI()*18/12</f>
        <v>4.71238898038469</v>
      </c>
      <c r="G27">
        <f>+PI()*30/12</f>
        <v>7.853981633974482</v>
      </c>
    </row>
    <row r="28" spans="1:7" ht="12.75">
      <c r="A28" t="s">
        <v>81</v>
      </c>
      <c r="E28" s="18" t="s">
        <v>62</v>
      </c>
      <c r="F28">
        <f>+F26/F27</f>
        <v>0.37560566569687304</v>
      </c>
      <c r="G28">
        <f>+G26/G27</f>
        <v>0.625160616464965</v>
      </c>
    </row>
    <row r="29" spans="1:7" ht="12.75">
      <c r="A29" t="s">
        <v>82</v>
      </c>
      <c r="E29" s="18" t="s">
        <v>66</v>
      </c>
      <c r="F29">
        <v>0.005</v>
      </c>
      <c r="G29">
        <v>0.0025</v>
      </c>
    </row>
    <row r="30" spans="1:7" ht="12.75">
      <c r="A30" t="s">
        <v>83</v>
      </c>
      <c r="F30">
        <v>0.15</v>
      </c>
      <c r="G30">
        <v>0.15</v>
      </c>
    </row>
    <row r="31" spans="1:7" ht="12.75">
      <c r="A31" t="s">
        <v>84</v>
      </c>
      <c r="E31" s="18" t="s">
        <v>75</v>
      </c>
      <c r="F31">
        <f>(1.49*(F28^0.667)*(F29^0.5))/F30</f>
        <v>0.3655327933870903</v>
      </c>
      <c r="G31">
        <f>(1.49*(G28^0.667)*(G29^0.5))/G30</f>
        <v>0.36307088018985656</v>
      </c>
    </row>
    <row r="32" spans="1:7" ht="12.75">
      <c r="A32" t="s">
        <v>85</v>
      </c>
      <c r="E32" s="18" t="s">
        <v>75</v>
      </c>
      <c r="F32">
        <v>1000</v>
      </c>
      <c r="G32">
        <v>1000</v>
      </c>
    </row>
    <row r="33" spans="1:8" ht="12.75">
      <c r="A33" t="s">
        <v>86</v>
      </c>
      <c r="E33" s="18" t="s">
        <v>68</v>
      </c>
      <c r="F33">
        <f>+F32/(3600*F31)</f>
        <v>0.7599257379997035</v>
      </c>
      <c r="G33">
        <f>+G32/(3600*G31)</f>
        <v>0.7650786469918012</v>
      </c>
      <c r="H33">
        <f>+G33+F33</f>
        <v>1.5250043849915047</v>
      </c>
    </row>
    <row r="34" spans="1:9" ht="12.75">
      <c r="A34" t="s">
        <v>87</v>
      </c>
      <c r="H34">
        <f>+H33+H23+H16</f>
        <v>2.175058178686272</v>
      </c>
      <c r="I34">
        <f>+H34*60</f>
        <v>130.50349072117632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selection activeCell="A12" sqref="A12:F15"/>
    </sheetView>
  </sheetViews>
  <sheetFormatPr defaultColWidth="9.140625" defaultRowHeight="12.75"/>
  <cols>
    <col min="1" max="2" width="9.7109375" style="0" bestFit="1" customWidth="1"/>
  </cols>
  <sheetData>
    <row r="1" ht="12.75">
      <c r="A1" s="28"/>
    </row>
    <row r="2" spans="1:3" ht="12.75">
      <c r="A2" s="28" t="s">
        <v>106</v>
      </c>
      <c r="B2" s="31" t="s">
        <v>114</v>
      </c>
      <c r="C2" t="s">
        <v>116</v>
      </c>
    </row>
    <row r="3" spans="1:3" ht="12.75">
      <c r="A3" s="28" t="s">
        <v>107</v>
      </c>
      <c r="B3" s="31" t="s">
        <v>115</v>
      </c>
      <c r="C3" s="35">
        <v>1</v>
      </c>
    </row>
    <row r="4" spans="1:3" ht="12.75">
      <c r="A4" s="28" t="s">
        <v>108</v>
      </c>
      <c r="B4" s="31" t="s">
        <v>115</v>
      </c>
      <c r="C4" s="35">
        <v>2</v>
      </c>
    </row>
    <row r="5" spans="1:3" ht="12.75">
      <c r="A5" s="28" t="s">
        <v>109</v>
      </c>
      <c r="B5" s="31" t="s">
        <v>115</v>
      </c>
      <c r="C5" s="35">
        <v>2.5</v>
      </c>
    </row>
    <row r="6" spans="1:3" ht="12.75">
      <c r="A6" s="28" t="s">
        <v>110</v>
      </c>
      <c r="B6" s="31" t="s">
        <v>115</v>
      </c>
      <c r="C6" s="35">
        <v>3</v>
      </c>
    </row>
    <row r="7" spans="1:3" ht="12.75">
      <c r="A7" s="28" t="s">
        <v>111</v>
      </c>
      <c r="B7" s="31" t="s">
        <v>115</v>
      </c>
      <c r="C7" s="35">
        <v>3.5</v>
      </c>
    </row>
    <row r="8" spans="1:3" ht="12.75">
      <c r="A8" s="28" t="s">
        <v>112</v>
      </c>
      <c r="B8" s="31" t="s">
        <v>115</v>
      </c>
      <c r="C8" s="35">
        <v>4</v>
      </c>
    </row>
    <row r="9" spans="1:3" ht="12.75">
      <c r="A9" s="28" t="s">
        <v>113</v>
      </c>
      <c r="B9" s="31" t="s">
        <v>115</v>
      </c>
      <c r="C9" s="35">
        <v>4.5</v>
      </c>
    </row>
    <row r="10" spans="1:2" ht="12.75">
      <c r="A10" s="28"/>
      <c r="B10" s="31"/>
    </row>
    <row r="11" spans="1:2" ht="12.75">
      <c r="A11" s="28"/>
      <c r="B11" s="31"/>
    </row>
    <row r="12" spans="1:6" ht="12.75">
      <c r="A12" s="47" t="s">
        <v>134</v>
      </c>
      <c r="B12" s="47"/>
      <c r="C12" s="47"/>
      <c r="D12" s="47"/>
      <c r="E12" s="47"/>
      <c r="F12" s="47"/>
    </row>
    <row r="13" spans="1:6" ht="12.75">
      <c r="A13" s="47"/>
      <c r="B13" s="47"/>
      <c r="C13" s="47"/>
      <c r="D13" s="47"/>
      <c r="E13" s="47"/>
      <c r="F13" s="47"/>
    </row>
    <row r="14" spans="1:6" ht="12.75">
      <c r="A14" s="47"/>
      <c r="B14" s="47"/>
      <c r="C14" s="47"/>
      <c r="D14" s="47"/>
      <c r="E14" s="47"/>
      <c r="F14" s="47"/>
    </row>
    <row r="15" spans="1:6" ht="12.75">
      <c r="A15" s="47"/>
      <c r="B15" s="47"/>
      <c r="C15" s="47"/>
      <c r="D15" s="47"/>
      <c r="E15" s="47"/>
      <c r="F15" s="47"/>
    </row>
    <row r="16" spans="1:2" ht="12.75">
      <c r="A16" s="28"/>
      <c r="B16" s="31"/>
    </row>
    <row r="17" spans="1:2" ht="12.75">
      <c r="A17" s="28"/>
      <c r="B17" s="31"/>
    </row>
    <row r="18" spans="1:2" ht="12.75">
      <c r="A18" s="28"/>
      <c r="B18" s="31"/>
    </row>
    <row r="19" spans="1:2" ht="12.75">
      <c r="A19" s="28"/>
      <c r="B19" s="31"/>
    </row>
    <row r="20" spans="1:2" ht="12.75">
      <c r="A20" s="28"/>
      <c r="B20" s="31"/>
    </row>
    <row r="21" spans="1:2" ht="12.75">
      <c r="A21" s="28"/>
      <c r="B21" s="31"/>
    </row>
    <row r="22" spans="1:2" ht="12.75">
      <c r="A22" s="28"/>
      <c r="B22" s="31"/>
    </row>
    <row r="23" spans="1:2" ht="12.75">
      <c r="A23" s="28"/>
      <c r="B23" s="31"/>
    </row>
    <row r="24" spans="1:2" ht="12.75">
      <c r="A24" s="28"/>
      <c r="B24" s="31"/>
    </row>
    <row r="25" spans="1:2" ht="12.75">
      <c r="A25" s="28"/>
      <c r="B25" s="31"/>
    </row>
    <row r="26" spans="1:2" ht="12.75">
      <c r="A26" s="28"/>
      <c r="B26" s="31"/>
    </row>
    <row r="27" spans="1:2" ht="12.75">
      <c r="A27" s="28"/>
      <c r="B27" s="31"/>
    </row>
    <row r="28" spans="1:2" ht="12.75">
      <c r="A28" s="28"/>
      <c r="B28" s="31"/>
    </row>
    <row r="29" spans="1:2" ht="12.75">
      <c r="A29" s="28"/>
      <c r="B29" s="31"/>
    </row>
    <row r="30" spans="1:2" ht="12.75">
      <c r="A30" s="28"/>
      <c r="B30" s="31"/>
    </row>
    <row r="31" spans="1:2" ht="12.75">
      <c r="A31" s="28"/>
      <c r="B31" s="31"/>
    </row>
    <row r="32" spans="1:2" ht="12.75">
      <c r="A32" s="28"/>
      <c r="B32" s="31"/>
    </row>
    <row r="33" spans="1:2" ht="12.75">
      <c r="A33" s="28"/>
      <c r="B33" s="31"/>
    </row>
    <row r="34" spans="1:2" ht="12.75">
      <c r="A34" s="28"/>
      <c r="B34" s="31"/>
    </row>
    <row r="35" spans="1:2" ht="12.75">
      <c r="A35" s="28"/>
      <c r="B35" s="31"/>
    </row>
    <row r="36" spans="1:2" ht="12.75">
      <c r="A36" s="28"/>
      <c r="B36" s="31"/>
    </row>
    <row r="37" spans="1:2" ht="12.75">
      <c r="A37" s="28"/>
      <c r="B37" s="31"/>
    </row>
    <row r="38" spans="1:2" ht="12.75">
      <c r="A38" s="28"/>
      <c r="B38" s="31"/>
    </row>
    <row r="39" spans="1:2" ht="12.75">
      <c r="A39" s="28"/>
      <c r="B39" s="31"/>
    </row>
    <row r="40" spans="1:2" ht="12.75">
      <c r="A40" s="28"/>
      <c r="B40" s="31"/>
    </row>
    <row r="41" spans="1:2" ht="12.75">
      <c r="A41" s="28"/>
      <c r="B41" s="31"/>
    </row>
    <row r="42" spans="1:2" ht="12.75">
      <c r="A42" s="28"/>
      <c r="B42" s="31"/>
    </row>
    <row r="43" spans="1:2" ht="12.75">
      <c r="A43" s="28"/>
      <c r="B43" s="31"/>
    </row>
    <row r="44" spans="1:2" ht="12.75">
      <c r="A44" s="28"/>
      <c r="B44" s="31"/>
    </row>
    <row r="45" spans="1:2" ht="12.75">
      <c r="A45" s="28"/>
      <c r="B45" s="31"/>
    </row>
    <row r="46" spans="1:2" ht="12.75">
      <c r="A46" s="28"/>
      <c r="B46" s="31"/>
    </row>
    <row r="47" spans="1:2" ht="12.75">
      <c r="A47" s="28"/>
      <c r="B47" s="31"/>
    </row>
    <row r="48" spans="1:2" ht="12.75">
      <c r="A48" s="28"/>
      <c r="B48" s="31"/>
    </row>
    <row r="49" spans="1:2" ht="12.75">
      <c r="A49" s="28"/>
      <c r="B49" s="31"/>
    </row>
    <row r="50" spans="1:2" ht="12.75">
      <c r="A50" s="28"/>
      <c r="B50" s="31"/>
    </row>
    <row r="51" spans="1:2" ht="12.75">
      <c r="A51" s="28"/>
      <c r="B51" s="31"/>
    </row>
    <row r="52" spans="1:2" ht="12.75">
      <c r="A52" s="28"/>
      <c r="B52" s="31"/>
    </row>
    <row r="53" spans="1:2" ht="12.75">
      <c r="A53" s="28"/>
      <c r="B53" s="31"/>
    </row>
    <row r="54" spans="1:2" ht="12.75">
      <c r="A54" s="28"/>
      <c r="B54" s="31"/>
    </row>
    <row r="55" spans="1:2" ht="12.75">
      <c r="A55" s="28"/>
      <c r="B55" s="31"/>
    </row>
    <row r="56" spans="1:2" ht="12.75">
      <c r="A56" s="28"/>
      <c r="B56" s="31"/>
    </row>
    <row r="57" spans="1:2" ht="12.75">
      <c r="A57" s="28"/>
      <c r="B57" s="31"/>
    </row>
    <row r="58" spans="1:2" ht="12.75">
      <c r="A58" s="28"/>
      <c r="B58" s="31"/>
    </row>
    <row r="59" spans="1:2" ht="12.75">
      <c r="A59" s="28"/>
      <c r="B59" s="31"/>
    </row>
    <row r="60" spans="1:2" ht="12.75">
      <c r="A60" s="28"/>
      <c r="B60" s="31"/>
    </row>
    <row r="61" spans="1:2" ht="12.75">
      <c r="A61" s="28"/>
      <c r="B61" s="31"/>
    </row>
    <row r="62" spans="1:2" ht="12.75">
      <c r="A62" s="28"/>
      <c r="B62" s="31"/>
    </row>
    <row r="63" spans="1:2" ht="12.75">
      <c r="A63" s="28"/>
      <c r="B63" s="31"/>
    </row>
    <row r="64" spans="1:2" ht="12.75">
      <c r="A64" s="28"/>
      <c r="B64" s="31"/>
    </row>
    <row r="65" spans="1:2" ht="12.75">
      <c r="A65" s="28"/>
      <c r="B65" s="31"/>
    </row>
    <row r="66" spans="1:2" ht="12.75">
      <c r="A66" s="28"/>
      <c r="B66" s="31"/>
    </row>
    <row r="67" spans="1:2" ht="12.75">
      <c r="A67" s="28"/>
      <c r="B67" s="31"/>
    </row>
    <row r="68" spans="1:2" ht="12.75">
      <c r="A68" s="28"/>
      <c r="B68" s="31"/>
    </row>
    <row r="69" spans="1:2" ht="12.75">
      <c r="A69" s="28"/>
      <c r="B69" s="31"/>
    </row>
    <row r="70" spans="1:2" ht="12.75">
      <c r="A70" s="28"/>
      <c r="B70" s="31"/>
    </row>
    <row r="71" spans="1:2" ht="12.75">
      <c r="A71" s="28"/>
      <c r="B71" s="31"/>
    </row>
    <row r="72" spans="1:2" ht="12.75">
      <c r="A72" s="28"/>
      <c r="B72" s="31"/>
    </row>
    <row r="73" spans="1:2" ht="12.75">
      <c r="A73" s="28"/>
      <c r="B73" s="31"/>
    </row>
    <row r="74" spans="1:2" ht="12.75">
      <c r="A74" s="28"/>
      <c r="B74" s="31"/>
    </row>
    <row r="75" spans="1:2" ht="12.75">
      <c r="A75" s="28"/>
      <c r="B75" s="31"/>
    </row>
    <row r="76" spans="1:2" ht="12.75">
      <c r="A76" s="28"/>
      <c r="B76" s="31"/>
    </row>
    <row r="77" spans="1:2" ht="12.75">
      <c r="A77" s="28"/>
      <c r="B77" s="31"/>
    </row>
    <row r="78" spans="1:2" ht="12.75">
      <c r="A78" s="28"/>
      <c r="B78" s="31"/>
    </row>
    <row r="79" spans="1:2" ht="12.75">
      <c r="A79" s="28"/>
      <c r="B79" s="31"/>
    </row>
    <row r="80" spans="1:2" ht="12.75">
      <c r="A80" s="28"/>
      <c r="B80" s="31"/>
    </row>
    <row r="81" spans="1:2" ht="12.75">
      <c r="A81" s="28"/>
      <c r="B81" s="31"/>
    </row>
    <row r="82" spans="1:2" ht="12.75">
      <c r="A82" s="28"/>
      <c r="B82" s="31"/>
    </row>
    <row r="83" spans="1:2" ht="12.75">
      <c r="A83" s="28"/>
      <c r="B83" s="31"/>
    </row>
    <row r="84" spans="1:2" ht="12.75">
      <c r="A84" s="28"/>
      <c r="B84" s="31"/>
    </row>
    <row r="85" spans="1:2" ht="12.75">
      <c r="A85" s="28"/>
      <c r="B85" s="31"/>
    </row>
    <row r="86" spans="1:2" ht="12.75">
      <c r="A86" s="28"/>
      <c r="B86" s="31"/>
    </row>
    <row r="87" spans="1:2" ht="12.75">
      <c r="A87" s="28"/>
      <c r="B87" s="31"/>
    </row>
    <row r="88" spans="1:2" ht="12.75">
      <c r="A88" s="28"/>
      <c r="B88" s="31"/>
    </row>
    <row r="89" spans="1:2" ht="12.75">
      <c r="A89" s="28"/>
      <c r="B89" s="31"/>
    </row>
    <row r="90" spans="1:2" ht="12.75">
      <c r="A90" s="28"/>
      <c r="B90" s="31"/>
    </row>
    <row r="91" spans="1:2" ht="12.75">
      <c r="A91" s="28"/>
      <c r="B91" s="31"/>
    </row>
    <row r="92" spans="1:2" ht="12.75">
      <c r="A92" s="28"/>
      <c r="B92" s="31"/>
    </row>
    <row r="93" spans="1:2" ht="12.75">
      <c r="A93" s="28"/>
      <c r="B93" s="31"/>
    </row>
    <row r="94" spans="1:2" ht="12.75">
      <c r="A94" s="28"/>
      <c r="B94" s="31"/>
    </row>
    <row r="95" spans="1:2" ht="12.75">
      <c r="A95" s="28"/>
      <c r="B95" s="31"/>
    </row>
    <row r="96" spans="1:2" ht="12.75">
      <c r="A96" s="28"/>
      <c r="B96" s="31"/>
    </row>
    <row r="97" spans="1:2" ht="12.75">
      <c r="A97" s="28"/>
      <c r="B97" s="31"/>
    </row>
    <row r="98" spans="1:2" ht="12.75">
      <c r="A98" s="28"/>
      <c r="B98" s="31"/>
    </row>
    <row r="99" spans="1:2" ht="12.75">
      <c r="A99" s="28"/>
      <c r="B99" s="31"/>
    </row>
    <row r="100" spans="1:2" ht="12.75">
      <c r="A100" s="28"/>
      <c r="B100" s="31"/>
    </row>
    <row r="101" spans="1:2" ht="12.75">
      <c r="A101" s="28"/>
      <c r="B101" s="31"/>
    </row>
    <row r="102" spans="1:2" ht="12.75">
      <c r="A102" s="28"/>
      <c r="B102" s="31"/>
    </row>
    <row r="103" spans="1:2" ht="12.75">
      <c r="A103" s="28"/>
      <c r="B103" s="31"/>
    </row>
    <row r="104" spans="1:2" ht="12.75">
      <c r="A104" s="28"/>
      <c r="B104" s="31"/>
    </row>
    <row r="105" spans="1:2" ht="12.75">
      <c r="A105" s="28"/>
      <c r="B105" s="31"/>
    </row>
    <row r="106" spans="1:2" ht="12.75">
      <c r="A106" s="28"/>
      <c r="B106" s="31"/>
    </row>
    <row r="107" spans="1:2" ht="12.75">
      <c r="A107" s="28"/>
      <c r="B107" s="31"/>
    </row>
    <row r="108" spans="1:2" ht="12.75">
      <c r="A108" s="28"/>
      <c r="B108" s="31"/>
    </row>
    <row r="109" spans="1:2" ht="12.75">
      <c r="A109" s="28"/>
      <c r="B109" s="31"/>
    </row>
    <row r="110" spans="1:2" ht="12.75">
      <c r="A110" s="28"/>
      <c r="B110" s="31"/>
    </row>
    <row r="111" spans="1:2" ht="12.75">
      <c r="A111" s="28"/>
      <c r="B111" s="31"/>
    </row>
    <row r="112" spans="1:2" ht="12.75">
      <c r="A112" s="28"/>
      <c r="B112" s="31"/>
    </row>
    <row r="113" spans="1:2" ht="12.75">
      <c r="A113" s="28"/>
      <c r="B113" s="31"/>
    </row>
    <row r="114" spans="1:2" ht="12.75">
      <c r="A114" s="28"/>
      <c r="B114" s="31"/>
    </row>
    <row r="115" spans="1:2" ht="12.75">
      <c r="A115" s="28"/>
      <c r="B115" s="31"/>
    </row>
    <row r="116" spans="1:2" ht="12.75">
      <c r="A116" s="28"/>
      <c r="B116" s="31"/>
    </row>
    <row r="117" spans="1:2" ht="12.75">
      <c r="A117" s="28"/>
      <c r="B117" s="31"/>
    </row>
    <row r="118" spans="1:2" ht="12.75">
      <c r="A118" s="28"/>
      <c r="B118" s="31"/>
    </row>
    <row r="119" spans="1:2" ht="12.75">
      <c r="A119" s="28"/>
      <c r="B119" s="31"/>
    </row>
    <row r="120" spans="1:2" ht="12.75">
      <c r="A120" s="28"/>
      <c r="B120" s="31"/>
    </row>
    <row r="121" spans="1:2" ht="12.75">
      <c r="A121" s="28"/>
      <c r="B121" s="31"/>
    </row>
    <row r="122" spans="1:2" ht="12.75">
      <c r="A122" s="28"/>
      <c r="B122" s="31"/>
    </row>
    <row r="123" spans="1:2" ht="12.75">
      <c r="A123" s="28"/>
      <c r="B123" s="31"/>
    </row>
    <row r="124" spans="1:2" ht="12.75">
      <c r="A124" s="28"/>
      <c r="B124" s="31"/>
    </row>
    <row r="125" spans="1:2" ht="12.75">
      <c r="A125" s="28"/>
      <c r="B125" s="31"/>
    </row>
    <row r="126" spans="1:2" ht="12.75">
      <c r="A126" s="28"/>
      <c r="B126" s="31"/>
    </row>
    <row r="127" spans="1:2" ht="12.75">
      <c r="A127" s="28"/>
      <c r="B127" s="31"/>
    </row>
    <row r="128" spans="1:2" ht="12.75">
      <c r="A128" s="28"/>
      <c r="B128" s="31"/>
    </row>
    <row r="129" spans="1:2" ht="12.75">
      <c r="A129" s="28"/>
      <c r="B129" s="31"/>
    </row>
    <row r="130" spans="1:2" ht="12.75">
      <c r="A130" s="28"/>
      <c r="B130" s="31"/>
    </row>
    <row r="131" spans="1:2" ht="12.75">
      <c r="A131" s="28"/>
      <c r="B131" s="31"/>
    </row>
    <row r="132" spans="1:2" ht="12.75">
      <c r="A132" s="28"/>
      <c r="B132" s="31"/>
    </row>
    <row r="133" spans="1:2" ht="12.75">
      <c r="A133" s="28"/>
      <c r="B133" s="31"/>
    </row>
    <row r="134" spans="1:2" ht="12.75">
      <c r="A134" s="28"/>
      <c r="B134" s="31"/>
    </row>
    <row r="135" spans="1:2" ht="12.75">
      <c r="A135" s="28"/>
      <c r="B135" s="31"/>
    </row>
    <row r="136" spans="1:2" ht="12.75">
      <c r="A136" s="28"/>
      <c r="B136" s="31"/>
    </row>
    <row r="137" spans="1:2" ht="12.75">
      <c r="A137" s="28"/>
      <c r="B137" s="31"/>
    </row>
    <row r="138" spans="1:2" ht="12.75">
      <c r="A138" s="28"/>
      <c r="B138" s="31"/>
    </row>
    <row r="139" spans="1:2" ht="12.75">
      <c r="A139" s="28"/>
      <c r="B139" s="31"/>
    </row>
    <row r="140" spans="1:2" ht="12.75">
      <c r="A140" s="28"/>
      <c r="B140" s="31"/>
    </row>
    <row r="141" spans="1:2" ht="12.75">
      <c r="A141" s="28"/>
      <c r="B141" s="31"/>
    </row>
    <row r="142" spans="1:2" ht="12.75">
      <c r="A142" s="28"/>
      <c r="B142" s="31"/>
    </row>
    <row r="143" spans="1:2" ht="12.75">
      <c r="A143" s="28"/>
      <c r="B143" s="31"/>
    </row>
    <row r="144" spans="1:2" ht="12.75">
      <c r="A144" s="28"/>
      <c r="B144" s="31"/>
    </row>
    <row r="145" spans="1:2" ht="12.75">
      <c r="A145" s="28"/>
      <c r="B145" s="31"/>
    </row>
    <row r="146" spans="1:2" ht="12.75">
      <c r="A146" s="28"/>
      <c r="B146" s="31"/>
    </row>
    <row r="147" spans="1:2" ht="12.75">
      <c r="A147" s="28"/>
      <c r="B147" s="31"/>
    </row>
    <row r="148" spans="1:2" ht="12.75">
      <c r="A148" s="28"/>
      <c r="B148" s="31"/>
    </row>
    <row r="149" spans="1:2" ht="12.75">
      <c r="A149" s="28"/>
      <c r="B149" s="31"/>
    </row>
    <row r="150" spans="1:2" ht="12.75">
      <c r="A150" s="28"/>
      <c r="B150" s="31"/>
    </row>
    <row r="151" spans="1:2" ht="12.75">
      <c r="A151" s="28"/>
      <c r="B151" s="31"/>
    </row>
    <row r="152" spans="1:2" ht="12.75">
      <c r="A152" s="28"/>
      <c r="B152" s="31"/>
    </row>
    <row r="153" spans="1:2" ht="12.75">
      <c r="A153" s="28"/>
      <c r="B153" s="31"/>
    </row>
    <row r="154" spans="1:2" ht="12.75">
      <c r="A154" s="28"/>
      <c r="B154" s="31"/>
    </row>
    <row r="155" spans="1:2" ht="12.75">
      <c r="A155" s="28"/>
      <c r="B155" s="31"/>
    </row>
    <row r="156" spans="1:2" ht="12.75">
      <c r="A156" s="28"/>
      <c r="B156" s="31"/>
    </row>
    <row r="157" spans="1:2" ht="12.75">
      <c r="A157" s="28"/>
      <c r="B157" s="31"/>
    </row>
    <row r="158" spans="1:2" ht="12.75">
      <c r="A158" s="28"/>
      <c r="B158" s="31"/>
    </row>
    <row r="159" spans="1:2" ht="12.75">
      <c r="A159" s="28"/>
      <c r="B159" s="31"/>
    </row>
    <row r="160" spans="1:2" ht="12.75">
      <c r="A160" s="28"/>
      <c r="B160" s="31"/>
    </row>
    <row r="161" spans="1:2" ht="12.75">
      <c r="A161" s="28"/>
      <c r="B161" s="31"/>
    </row>
    <row r="162" spans="1:2" ht="12.75">
      <c r="A162" s="28"/>
      <c r="B162" s="31"/>
    </row>
    <row r="163" spans="1:2" ht="12.75">
      <c r="A163" s="28"/>
      <c r="B163" s="31"/>
    </row>
    <row r="164" spans="1:2" ht="12.75">
      <c r="A164" s="28"/>
      <c r="B164" s="31"/>
    </row>
    <row r="165" spans="1:2" ht="12.75">
      <c r="A165" s="28"/>
      <c r="B165" s="31"/>
    </row>
    <row r="166" spans="1:2" ht="12.75">
      <c r="A166" s="28"/>
      <c r="B166" s="31"/>
    </row>
    <row r="167" spans="1:2" ht="12.75">
      <c r="A167" s="28"/>
      <c r="B167" s="31"/>
    </row>
    <row r="168" spans="1:2" ht="12.75">
      <c r="A168" s="28"/>
      <c r="B168" s="31"/>
    </row>
    <row r="169" spans="1:2" ht="12.75">
      <c r="A169" s="28"/>
      <c r="B169" s="31"/>
    </row>
    <row r="170" spans="1:2" ht="12.75">
      <c r="A170" s="28"/>
      <c r="B170" s="31"/>
    </row>
    <row r="171" spans="1:2" ht="12.75">
      <c r="A171" s="28"/>
      <c r="B171" s="31"/>
    </row>
    <row r="172" spans="1:2" ht="12.75">
      <c r="A172" s="28"/>
      <c r="B172" s="31"/>
    </row>
    <row r="173" spans="1:2" ht="12.75">
      <c r="A173" s="28"/>
      <c r="B173" s="31"/>
    </row>
    <row r="174" spans="1:2" ht="12.75">
      <c r="A174" s="28"/>
      <c r="B174" s="31"/>
    </row>
    <row r="175" spans="1:2" ht="12.75">
      <c r="A175" s="28"/>
      <c r="B175" s="31"/>
    </row>
    <row r="176" spans="1:2" ht="12.75">
      <c r="A176" s="28"/>
      <c r="B176" s="31"/>
    </row>
    <row r="177" spans="1:2" ht="12.75">
      <c r="A177" s="28"/>
      <c r="B177" s="31"/>
    </row>
    <row r="178" spans="1:2" ht="12.75">
      <c r="A178" s="28"/>
      <c r="B178" s="31"/>
    </row>
    <row r="179" spans="1:2" ht="12.75">
      <c r="A179" s="28"/>
      <c r="B179" s="31"/>
    </row>
    <row r="180" spans="1:2" ht="12.75">
      <c r="A180" s="28"/>
      <c r="B180" s="31"/>
    </row>
    <row r="181" spans="1:2" ht="12.75">
      <c r="A181" s="28"/>
      <c r="B181" s="31"/>
    </row>
    <row r="182" spans="1:2" ht="12.75">
      <c r="A182" s="28"/>
      <c r="B182" s="31"/>
    </row>
    <row r="183" spans="1:2" ht="12.75">
      <c r="A183" s="28"/>
      <c r="B183" s="31"/>
    </row>
    <row r="184" spans="1:2" ht="12.75">
      <c r="A184" s="28"/>
      <c r="B184" s="31"/>
    </row>
    <row r="185" spans="1:2" ht="12.75">
      <c r="A185" s="28"/>
      <c r="B185" s="31"/>
    </row>
    <row r="186" spans="1:2" ht="12.75">
      <c r="A186" s="28"/>
      <c r="B186" s="31"/>
    </row>
    <row r="187" spans="1:2" ht="12.75">
      <c r="A187" s="28"/>
      <c r="B187" s="31"/>
    </row>
    <row r="188" spans="1:2" ht="12.75">
      <c r="A188" s="28"/>
      <c r="B188" s="31"/>
    </row>
    <row r="189" spans="1:2" ht="12.75">
      <c r="A189" s="28"/>
      <c r="B189" s="31"/>
    </row>
    <row r="190" spans="1:2" ht="12.75">
      <c r="A190" s="28"/>
      <c r="B190" s="31"/>
    </row>
    <row r="191" spans="1:2" ht="12.75">
      <c r="A191" s="28"/>
      <c r="B191" s="31"/>
    </row>
    <row r="192" spans="1:2" ht="12.75">
      <c r="A192" s="28"/>
      <c r="B192" s="31"/>
    </row>
    <row r="193" spans="1:2" ht="12.75">
      <c r="A193" s="28"/>
      <c r="B193" s="31"/>
    </row>
    <row r="194" spans="1:2" ht="12.75">
      <c r="A194" s="28"/>
      <c r="B194" s="31"/>
    </row>
    <row r="195" spans="1:2" ht="12.75">
      <c r="A195" s="28"/>
      <c r="B195" s="31"/>
    </row>
    <row r="196" spans="1:2" ht="12.75">
      <c r="A196" s="28"/>
      <c r="B196" s="31"/>
    </row>
    <row r="197" spans="1:2" ht="12.75">
      <c r="A197" s="28"/>
      <c r="B197" s="31"/>
    </row>
    <row r="198" spans="1:2" ht="12.75">
      <c r="A198" s="28"/>
      <c r="B198" s="31"/>
    </row>
    <row r="199" spans="1:2" ht="12.75">
      <c r="A199" s="28"/>
      <c r="B199" s="31"/>
    </row>
    <row r="200" spans="1:2" ht="12.75">
      <c r="A200" s="28"/>
      <c r="B200" s="31"/>
    </row>
    <row r="201" spans="1:2" ht="12.75">
      <c r="A201" s="28"/>
      <c r="B201" s="31"/>
    </row>
    <row r="202" spans="1:2" ht="12.75">
      <c r="A202" s="28"/>
      <c r="B202" s="31"/>
    </row>
    <row r="203" spans="1:2" ht="12.75">
      <c r="A203" s="28"/>
      <c r="B203" s="31"/>
    </row>
    <row r="204" spans="1:2" ht="12.75">
      <c r="A204" s="28"/>
      <c r="B204" s="31"/>
    </row>
    <row r="205" spans="1:2" ht="12.75">
      <c r="A205" s="28"/>
      <c r="B205" s="31"/>
    </row>
    <row r="206" spans="1:2" ht="12.75">
      <c r="A206" s="28"/>
      <c r="B206" s="31"/>
    </row>
    <row r="207" spans="1:2" ht="12.75">
      <c r="A207" s="28"/>
      <c r="B207" s="31"/>
    </row>
    <row r="208" spans="1:2" ht="12.75">
      <c r="A208" s="28"/>
      <c r="B208" s="31"/>
    </row>
    <row r="209" spans="1:2" ht="12.75">
      <c r="A209" s="28"/>
      <c r="B209" s="31"/>
    </row>
    <row r="210" spans="1:2" ht="12.75">
      <c r="A210" s="28"/>
      <c r="B210" s="31"/>
    </row>
    <row r="211" spans="1:2" ht="12.75">
      <c r="A211" s="28"/>
      <c r="B211" s="31"/>
    </row>
    <row r="212" spans="1:2" ht="12.75">
      <c r="A212" s="28"/>
      <c r="B212" s="31"/>
    </row>
    <row r="213" spans="1:2" ht="12.75">
      <c r="A213" s="28"/>
      <c r="B213" s="31"/>
    </row>
    <row r="214" spans="1:2" ht="12.75">
      <c r="A214" s="28"/>
      <c r="B214" s="31"/>
    </row>
    <row r="215" spans="1:2" ht="12.75">
      <c r="A215" s="28"/>
      <c r="B215" s="31"/>
    </row>
    <row r="216" spans="1:2" ht="12.75">
      <c r="A216" s="28"/>
      <c r="B216" s="31"/>
    </row>
    <row r="217" spans="1:2" ht="12.75">
      <c r="A217" s="28"/>
      <c r="B217" s="31"/>
    </row>
    <row r="218" spans="1:2" ht="12.75">
      <c r="A218" s="28"/>
      <c r="B218" s="31"/>
    </row>
    <row r="219" spans="1:2" ht="12.75">
      <c r="A219" s="28"/>
      <c r="B219" s="31"/>
    </row>
    <row r="220" spans="1:2" ht="12.75">
      <c r="A220" s="28"/>
      <c r="B220" s="31"/>
    </row>
    <row r="221" spans="1:2" ht="12.75">
      <c r="A221" s="28"/>
      <c r="B221" s="31"/>
    </row>
    <row r="222" spans="1:2" ht="12.75">
      <c r="A222" s="28"/>
      <c r="B222" s="31"/>
    </row>
    <row r="223" spans="1:2" ht="12.75">
      <c r="A223" s="28"/>
      <c r="B223" s="31"/>
    </row>
    <row r="224" spans="1:2" ht="12.75">
      <c r="A224" s="28"/>
      <c r="B224" s="31"/>
    </row>
    <row r="225" spans="1:2" ht="12.75">
      <c r="A225" s="28"/>
      <c r="B225" s="31"/>
    </row>
    <row r="226" spans="1:2" ht="12.75">
      <c r="A226" s="28"/>
      <c r="B226" s="31"/>
    </row>
    <row r="227" spans="1:2" ht="12.75">
      <c r="A227" s="28"/>
      <c r="B227" s="31"/>
    </row>
    <row r="228" spans="1:2" ht="12.75">
      <c r="A228" s="28"/>
      <c r="B228" s="31"/>
    </row>
    <row r="229" spans="1:2" ht="12.75">
      <c r="A229" s="28"/>
      <c r="B229" s="31"/>
    </row>
    <row r="230" spans="1:2" ht="12.75">
      <c r="A230" s="28"/>
      <c r="B230" s="31"/>
    </row>
    <row r="231" spans="1:2" ht="12.75">
      <c r="A231" s="28"/>
      <c r="B231" s="31"/>
    </row>
    <row r="232" spans="1:2" ht="12.75">
      <c r="A232" s="28"/>
      <c r="B232" s="31"/>
    </row>
    <row r="233" spans="1:2" ht="12.75">
      <c r="A233" s="28"/>
      <c r="B233" s="31"/>
    </row>
    <row r="234" spans="1:2" ht="12.75">
      <c r="A234" s="28"/>
      <c r="B234" s="31"/>
    </row>
    <row r="235" spans="1:2" ht="12.75">
      <c r="A235" s="28"/>
      <c r="B235" s="31"/>
    </row>
    <row r="236" spans="1:2" ht="12.75">
      <c r="A236" s="28"/>
      <c r="B236" s="31"/>
    </row>
    <row r="237" spans="1:2" ht="12.75">
      <c r="A237" s="28"/>
      <c r="B237" s="31"/>
    </row>
    <row r="238" spans="1:2" ht="12.75">
      <c r="A238" s="28"/>
      <c r="B238" s="31"/>
    </row>
    <row r="239" spans="1:2" ht="12.75">
      <c r="A239" s="28"/>
      <c r="B239" s="31"/>
    </row>
    <row r="240" spans="1:2" ht="12.75">
      <c r="A240" s="28"/>
      <c r="B240" s="31"/>
    </row>
    <row r="241" spans="1:2" ht="12.75">
      <c r="A241" s="28"/>
      <c r="B241" s="31"/>
    </row>
  </sheetData>
  <sheetProtection/>
  <mergeCells count="1">
    <mergeCell ref="A12:F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9.140625" style="36" customWidth="1"/>
  </cols>
  <sheetData>
    <row r="4" spans="1:4" ht="12.75">
      <c r="A4" t="s">
        <v>117</v>
      </c>
      <c r="B4" s="36" t="s">
        <v>118</v>
      </c>
      <c r="C4" t="s">
        <v>119</v>
      </c>
      <c r="D4" t="s">
        <v>120</v>
      </c>
    </row>
    <row r="5" spans="3:4" ht="12.75">
      <c r="C5" t="s">
        <v>38</v>
      </c>
      <c r="D5" t="s">
        <v>121</v>
      </c>
    </row>
    <row r="6" spans="1:4" ht="12.75">
      <c r="A6">
        <v>8</v>
      </c>
      <c r="B6" s="36">
        <v>0.004</v>
      </c>
      <c r="C6">
        <v>0.77</v>
      </c>
      <c r="D6" s="23">
        <f>+C6/0.485</f>
        <v>1.5876288659793816</v>
      </c>
    </row>
    <row r="7" spans="1:4" ht="12.75">
      <c r="A7">
        <v>12</v>
      </c>
      <c r="B7" s="36">
        <v>0.0022</v>
      </c>
      <c r="C7">
        <v>1.68</v>
      </c>
      <c r="D7" s="23">
        <f>+C7/0.485</f>
        <v>3.463917525773196</v>
      </c>
    </row>
    <row r="8" spans="1:4" ht="12.75">
      <c r="A8">
        <v>15</v>
      </c>
      <c r="B8" s="36">
        <v>0.0016</v>
      </c>
      <c r="C8">
        <v>2.59</v>
      </c>
      <c r="D8" s="23">
        <f aca="true" t="shared" si="0" ref="D8:D15">+C8/0.485</f>
        <v>5.34020618556701</v>
      </c>
    </row>
    <row r="9" spans="1:4" ht="12.75">
      <c r="A9">
        <v>18</v>
      </c>
      <c r="B9" s="36">
        <v>0.0012</v>
      </c>
      <c r="C9">
        <v>3.65</v>
      </c>
      <c r="D9" s="23">
        <f t="shared" si="0"/>
        <v>7.525773195876289</v>
      </c>
    </row>
    <row r="10" spans="1:4" ht="12.75">
      <c r="A10">
        <v>21</v>
      </c>
      <c r="B10" s="36">
        <v>0.001</v>
      </c>
      <c r="C10">
        <v>5.02</v>
      </c>
      <c r="D10" s="23">
        <f t="shared" si="0"/>
        <v>10.350515463917525</v>
      </c>
    </row>
    <row r="11" spans="1:4" ht="12.75">
      <c r="A11">
        <v>24</v>
      </c>
      <c r="B11" s="36">
        <v>0.0008</v>
      </c>
      <c r="C11">
        <v>6.42</v>
      </c>
      <c r="D11" s="23">
        <f t="shared" si="0"/>
        <v>13.237113402061857</v>
      </c>
    </row>
    <row r="12" spans="1:4" ht="12.75">
      <c r="A12">
        <v>30</v>
      </c>
      <c r="B12" s="36">
        <v>0.0006</v>
      </c>
      <c r="C12">
        <v>10.07</v>
      </c>
      <c r="D12" s="23">
        <f t="shared" si="0"/>
        <v>20.762886597938145</v>
      </c>
    </row>
    <row r="13" spans="1:4" ht="12.75">
      <c r="A13">
        <v>36</v>
      </c>
      <c r="B13" s="36">
        <v>0.0005</v>
      </c>
      <c r="C13">
        <v>14.95</v>
      </c>
      <c r="D13" s="23">
        <f t="shared" si="0"/>
        <v>30.824742268041238</v>
      </c>
    </row>
    <row r="14" spans="1:4" ht="12.75">
      <c r="A14">
        <v>42</v>
      </c>
      <c r="B14" s="36">
        <v>0.0004</v>
      </c>
      <c r="C14">
        <v>20.18</v>
      </c>
      <c r="D14" s="23">
        <f t="shared" si="0"/>
        <v>41.608247422680414</v>
      </c>
    </row>
    <row r="15" spans="1:4" ht="12.75">
      <c r="A15">
        <v>48</v>
      </c>
      <c r="B15" s="36">
        <v>0.0003</v>
      </c>
      <c r="C15">
        <v>24.95</v>
      </c>
      <c r="D15" s="23">
        <f t="shared" si="0"/>
        <v>51.44329896907217</v>
      </c>
    </row>
    <row r="19" ht="12.75">
      <c r="A19" t="s">
        <v>122</v>
      </c>
    </row>
    <row r="20" ht="12.75">
      <c r="A20" t="s">
        <v>123</v>
      </c>
    </row>
    <row r="21" ht="12.75">
      <c r="B21" s="36" t="s">
        <v>124</v>
      </c>
    </row>
    <row r="22" ht="12.75">
      <c r="B22" s="36" t="s">
        <v>125</v>
      </c>
    </row>
    <row r="23" ht="12.75">
      <c r="B23" s="36" t="s">
        <v>126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90"/>
  <sheetViews>
    <sheetView zoomScalePageLayoutView="0" workbookViewId="0" topLeftCell="A15">
      <selection activeCell="A1" sqref="A1:Q57"/>
    </sheetView>
  </sheetViews>
  <sheetFormatPr defaultColWidth="9.140625" defaultRowHeight="12.75"/>
  <cols>
    <col min="5" max="5" width="10.8515625" style="0" customWidth="1"/>
    <col min="11" max="11" width="15.57421875" style="14" bestFit="1" customWidth="1"/>
    <col min="13" max="13" width="10.28125" style="23" bestFit="1" customWidth="1"/>
    <col min="14" max="14" width="9.140625" style="13" customWidth="1"/>
    <col min="15" max="15" width="9.28125" style="23" bestFit="1" customWidth="1"/>
    <col min="16" max="16" width="12.140625" style="0" customWidth="1"/>
  </cols>
  <sheetData>
    <row r="3" spans="1:3" ht="12.75">
      <c r="A3" t="s">
        <v>0</v>
      </c>
      <c r="B3">
        <v>1</v>
      </c>
      <c r="C3" t="s">
        <v>1</v>
      </c>
    </row>
    <row r="4" spans="1:3" ht="12.75">
      <c r="A4" t="s">
        <v>2</v>
      </c>
      <c r="B4">
        <v>1</v>
      </c>
      <c r="C4" t="s">
        <v>94</v>
      </c>
    </row>
    <row r="5" spans="1:3" ht="12.75">
      <c r="A5" t="s">
        <v>9</v>
      </c>
      <c r="B5">
        <v>10</v>
      </c>
      <c r="C5" t="s">
        <v>10</v>
      </c>
    </row>
    <row r="6" spans="1:3" ht="12.75">
      <c r="A6" t="s">
        <v>42</v>
      </c>
      <c r="B6">
        <v>5</v>
      </c>
      <c r="C6" t="s">
        <v>43</v>
      </c>
    </row>
    <row r="7" spans="1:3" ht="13.5" thickBot="1">
      <c r="A7" t="s">
        <v>41</v>
      </c>
      <c r="B7">
        <f>+B5/(2*B6+B5)</f>
        <v>0.5</v>
      </c>
      <c r="C7" t="s">
        <v>44</v>
      </c>
    </row>
    <row r="8" spans="1:12" ht="12.75">
      <c r="A8" s="1" t="s">
        <v>4</v>
      </c>
      <c r="B8" s="2"/>
      <c r="C8" s="3"/>
      <c r="E8" s="1" t="s">
        <v>11</v>
      </c>
      <c r="F8" s="2"/>
      <c r="G8" s="3"/>
      <c r="I8" t="s">
        <v>93</v>
      </c>
      <c r="K8" s="14">
        <v>1</v>
      </c>
      <c r="L8" t="s">
        <v>96</v>
      </c>
    </row>
    <row r="9" spans="1:12" ht="12.75">
      <c r="A9" s="4" t="s">
        <v>5</v>
      </c>
      <c r="B9" s="5">
        <v>0.6</v>
      </c>
      <c r="C9" s="6" t="s">
        <v>1</v>
      </c>
      <c r="E9" s="4" t="s">
        <v>5</v>
      </c>
      <c r="F9" s="5">
        <v>0.4</v>
      </c>
      <c r="G9" s="6" t="s">
        <v>1</v>
      </c>
      <c r="K9" s="22">
        <f>+K8/(12*3600)</f>
        <v>2.3148148148148147E-05</v>
      </c>
      <c r="L9" t="s">
        <v>97</v>
      </c>
    </row>
    <row r="10" spans="1:12" ht="12.75">
      <c r="A10" s="4" t="s">
        <v>6</v>
      </c>
      <c r="B10" s="5">
        <v>56</v>
      </c>
      <c r="C10" s="6"/>
      <c r="E10" s="4" t="s">
        <v>6</v>
      </c>
      <c r="F10" s="5">
        <v>98</v>
      </c>
      <c r="G10" s="6"/>
      <c r="I10" t="s">
        <v>95</v>
      </c>
      <c r="K10" s="14">
        <v>2000</v>
      </c>
      <c r="L10" t="s">
        <v>79</v>
      </c>
    </row>
    <row r="11" spans="1:12" ht="12.75">
      <c r="A11" s="4" t="s">
        <v>7</v>
      </c>
      <c r="B11" s="5">
        <f>+(1000/B10)-10</f>
        <v>7.857142857142858</v>
      </c>
      <c r="C11" s="6"/>
      <c r="E11" s="4" t="s">
        <v>7</v>
      </c>
      <c r="F11" s="5">
        <f>+(1000/F10)-10</f>
        <v>0.204081632653061</v>
      </c>
      <c r="G11" s="6"/>
      <c r="I11" t="s">
        <v>102</v>
      </c>
      <c r="K11" s="14">
        <f>+MAX(Q20:Q164)</f>
        <v>0.014781974500677697</v>
      </c>
      <c r="L11" t="s">
        <v>103</v>
      </c>
    </row>
    <row r="12" spans="1:7" ht="13.5" thickBot="1">
      <c r="A12" s="7" t="s">
        <v>8</v>
      </c>
      <c r="B12" s="8">
        <f>+B11*0.2</f>
        <v>1.5714285714285716</v>
      </c>
      <c r="C12" s="9"/>
      <c r="E12" s="7" t="s">
        <v>8</v>
      </c>
      <c r="F12" s="8">
        <f>+F11*0.2</f>
        <v>0.04081632653061221</v>
      </c>
      <c r="G12" s="9"/>
    </row>
    <row r="15" spans="1:12" ht="12.75">
      <c r="A15" s="10" t="s">
        <v>12</v>
      </c>
      <c r="B15" s="10" t="s">
        <v>15</v>
      </c>
      <c r="C15" s="10" t="s">
        <v>17</v>
      </c>
      <c r="D15" s="10" t="s">
        <v>20</v>
      </c>
      <c r="E15" s="10" t="s">
        <v>23</v>
      </c>
      <c r="F15" s="10" t="s">
        <v>25</v>
      </c>
      <c r="G15" s="10" t="s">
        <v>29</v>
      </c>
      <c r="H15" s="10" t="s">
        <v>30</v>
      </c>
      <c r="I15" s="10" t="s">
        <v>32</v>
      </c>
      <c r="J15" s="10" t="s">
        <v>33</v>
      </c>
      <c r="K15" s="15" t="s">
        <v>35</v>
      </c>
      <c r="L15" s="10" t="s">
        <v>39</v>
      </c>
    </row>
    <row r="16" spans="1:17" ht="12.75">
      <c r="A16" s="11" t="s">
        <v>13</v>
      </c>
      <c r="B16" s="11" t="s">
        <v>13</v>
      </c>
      <c r="C16" s="11" t="s">
        <v>18</v>
      </c>
      <c r="D16" s="11" t="s">
        <v>21</v>
      </c>
      <c r="E16" s="11" t="s">
        <v>24</v>
      </c>
      <c r="F16" s="46" t="s">
        <v>26</v>
      </c>
      <c r="G16" s="46"/>
      <c r="H16" s="46" t="s">
        <v>31</v>
      </c>
      <c r="I16" s="46"/>
      <c r="J16" s="11" t="s">
        <v>34</v>
      </c>
      <c r="K16" s="16" t="s">
        <v>36</v>
      </c>
      <c r="L16" s="11" t="s">
        <v>40</v>
      </c>
      <c r="M16" s="24" t="s">
        <v>34</v>
      </c>
      <c r="N16" s="13" t="s">
        <v>91</v>
      </c>
      <c r="O16" s="23" t="s">
        <v>21</v>
      </c>
      <c r="P16" t="s">
        <v>99</v>
      </c>
      <c r="Q16" t="s">
        <v>99</v>
      </c>
    </row>
    <row r="17" spans="1:17" ht="12.75">
      <c r="A17" s="11" t="s">
        <v>14</v>
      </c>
      <c r="B17" s="11" t="s">
        <v>16</v>
      </c>
      <c r="C17" s="11" t="s">
        <v>19</v>
      </c>
      <c r="D17" s="11" t="s">
        <v>18</v>
      </c>
      <c r="E17" s="11" t="s">
        <v>18</v>
      </c>
      <c r="F17" s="11" t="s">
        <v>24</v>
      </c>
      <c r="G17" s="11" t="s">
        <v>28</v>
      </c>
      <c r="H17" s="11" t="s">
        <v>24</v>
      </c>
      <c r="I17" s="11" t="s">
        <v>28</v>
      </c>
      <c r="J17" s="11" t="s">
        <v>27</v>
      </c>
      <c r="K17" s="16" t="s">
        <v>37</v>
      </c>
      <c r="L17" s="11" t="s">
        <v>37</v>
      </c>
      <c r="M17" s="24" t="s">
        <v>27</v>
      </c>
      <c r="N17" s="13" t="s">
        <v>92</v>
      </c>
      <c r="O17" s="23" t="s">
        <v>98</v>
      </c>
      <c r="P17" t="s">
        <v>98</v>
      </c>
      <c r="Q17" t="s">
        <v>100</v>
      </c>
    </row>
    <row r="18" spans="1:17" ht="12.75">
      <c r="A18" s="11"/>
      <c r="B18" s="11"/>
      <c r="C18" s="11"/>
      <c r="D18" s="11" t="s">
        <v>22</v>
      </c>
      <c r="E18" s="11" t="s">
        <v>22</v>
      </c>
      <c r="F18" s="11" t="s">
        <v>27</v>
      </c>
      <c r="G18" s="11" t="s">
        <v>27</v>
      </c>
      <c r="H18" s="11" t="s">
        <v>27</v>
      </c>
      <c r="I18" s="11" t="s">
        <v>27</v>
      </c>
      <c r="J18" s="11" t="s">
        <v>22</v>
      </c>
      <c r="K18" s="16" t="s">
        <v>38</v>
      </c>
      <c r="L18" s="11" t="s">
        <v>38</v>
      </c>
      <c r="M18" s="24" t="s">
        <v>90</v>
      </c>
      <c r="N18" s="13" t="s">
        <v>38</v>
      </c>
      <c r="O18" s="23" t="s">
        <v>90</v>
      </c>
      <c r="P18" t="s">
        <v>90</v>
      </c>
      <c r="Q18" t="s">
        <v>101</v>
      </c>
    </row>
    <row r="19" spans="1:12" ht="12.75">
      <c r="A19" s="11"/>
      <c r="B19" s="11"/>
      <c r="C19" s="11"/>
      <c r="D19" s="11"/>
      <c r="E19" s="11"/>
      <c r="F19" s="11" t="s">
        <v>22</v>
      </c>
      <c r="G19" s="11" t="s">
        <v>22</v>
      </c>
      <c r="H19" s="11" t="s">
        <v>22</v>
      </c>
      <c r="I19" s="11" t="s">
        <v>22</v>
      </c>
      <c r="J19" s="11"/>
      <c r="K19" s="16"/>
      <c r="L19" s="11"/>
    </row>
    <row r="20" spans="1:17" ht="12.75">
      <c r="A20">
        <v>0</v>
      </c>
      <c r="B20">
        <v>0</v>
      </c>
      <c r="C20" s="26">
        <v>0</v>
      </c>
      <c r="D20" s="13">
        <f>+C20*$B$4</f>
        <v>0</v>
      </c>
      <c r="E20" s="13">
        <f>+D20</f>
        <v>0</v>
      </c>
      <c r="F20" s="13">
        <f>IF(E20&lt;$B$12,0,((E20-$B$12)^2)/(E20+0.8*$B$11))</f>
        <v>0</v>
      </c>
      <c r="G20" s="13">
        <f>+F20</f>
        <v>0</v>
      </c>
      <c r="H20" s="13">
        <f>+IF(E20&lt;$F$12,0,((E20-$F$12)^2)/(E20+0.8*$F$11))</f>
        <v>0</v>
      </c>
      <c r="I20" s="13">
        <f>+H20</f>
        <v>0</v>
      </c>
      <c r="J20" s="13">
        <f>+($B$9/$B$3)*G20+(($F$9/$B$3)*I20)</f>
        <v>0</v>
      </c>
      <c r="K20" s="14">
        <f>+(60.5*J20*$B$3)/$B$5</f>
        <v>0</v>
      </c>
      <c r="L20" s="13">
        <f aca="true" t="shared" si="0" ref="L20:L83">+L19+($B$7*((K19+K20)-(2*L19)))</f>
        <v>0</v>
      </c>
      <c r="M20" s="23">
        <f>+L20*B20*60</f>
        <v>0</v>
      </c>
      <c r="N20" s="13">
        <f>+K10*K9</f>
        <v>0.046296296296296294</v>
      </c>
      <c r="O20" s="23">
        <f>+IF(N20&gt;=L20,0,(L20-N20)*600)</f>
        <v>0</v>
      </c>
      <c r="P20" s="25">
        <f>+O20</f>
        <v>0</v>
      </c>
      <c r="Q20" s="25">
        <f>+P20/$K$10</f>
        <v>0</v>
      </c>
    </row>
    <row r="21" spans="1:17" ht="12.75">
      <c r="A21">
        <f>+A20+1</f>
        <v>1</v>
      </c>
      <c r="B21">
        <f>+(A21)*$B$5</f>
        <v>10</v>
      </c>
      <c r="C21" s="26">
        <f aca="true" t="shared" si="1" ref="C21:C26">0.024*$B$5/60</f>
        <v>0.004</v>
      </c>
      <c r="D21" s="13">
        <f>+C21*$B$4</f>
        <v>0.004</v>
      </c>
      <c r="E21" s="13">
        <f>+D21+E20</f>
        <v>0.004</v>
      </c>
      <c r="F21" s="13">
        <f>IF(E21&lt;$B$12,0,((E21-$B$12)^2)/(E21+0.8*$B$11))</f>
        <v>0</v>
      </c>
      <c r="G21" s="13">
        <f>+F21-F20</f>
        <v>0</v>
      </c>
      <c r="H21" s="13">
        <f aca="true" t="shared" si="2" ref="H21:H84">+IF(E21&lt;$F$12,0,((E21-$F$12)^2)/(E21+0.8*$F$11))</f>
        <v>0</v>
      </c>
      <c r="I21" s="13">
        <f>+H21-H20</f>
        <v>0</v>
      </c>
      <c r="J21" s="13">
        <f>+($B$9/$B$3)*G21+(($F$9/$B$3)*I21)</f>
        <v>0</v>
      </c>
      <c r="K21" s="14">
        <f>+(60.5*J21*$B$3)/$B$5</f>
        <v>0</v>
      </c>
      <c r="L21" s="13">
        <f t="shared" si="0"/>
        <v>0</v>
      </c>
      <c r="M21" s="23">
        <f>+L21*$B$5*60+M20</f>
        <v>0</v>
      </c>
      <c r="N21" s="13">
        <f>+N20</f>
        <v>0.046296296296296294</v>
      </c>
      <c r="O21" s="23">
        <f aca="true" t="shared" si="3" ref="O21:O84">+IF(N21&gt;=L21,0,(L21-N21)*600)</f>
        <v>0</v>
      </c>
      <c r="P21">
        <f>+O21+P20</f>
        <v>0</v>
      </c>
      <c r="Q21" s="25">
        <f aca="true" t="shared" si="4" ref="Q21:Q84">+P21/$K$10</f>
        <v>0</v>
      </c>
    </row>
    <row r="22" spans="1:17" ht="12.75">
      <c r="A22">
        <f aca="true" t="shared" si="5" ref="A22:A85">+A21+1</f>
        <v>2</v>
      </c>
      <c r="B22">
        <f aca="true" t="shared" si="6" ref="B22:B85">+(A22)*$B$5</f>
        <v>20</v>
      </c>
      <c r="C22" s="26">
        <f t="shared" si="1"/>
        <v>0.004</v>
      </c>
      <c r="D22" s="13">
        <f aca="true" t="shared" si="7" ref="D22:D85">+C22*$B$4</f>
        <v>0.004</v>
      </c>
      <c r="E22" s="13">
        <f aca="true" t="shared" si="8" ref="E22:E85">+D22+E21</f>
        <v>0.008</v>
      </c>
      <c r="F22" s="13">
        <f aca="true" t="shared" si="9" ref="F22:F85">IF(E22&lt;$B$12,0,((E22-$B$12)^2)/(E22+0.8*$B$11))</f>
        <v>0</v>
      </c>
      <c r="G22" s="13">
        <f aca="true" t="shared" si="10" ref="G22:G85">+F22-F21</f>
        <v>0</v>
      </c>
      <c r="H22" s="13">
        <f t="shared" si="2"/>
        <v>0</v>
      </c>
      <c r="I22" s="13">
        <f aca="true" t="shared" si="11" ref="I22:I85">+H22-H21</f>
        <v>0</v>
      </c>
      <c r="J22" s="13">
        <f aca="true" t="shared" si="12" ref="J22:J85">+($B$9/$B$3)*G22+(($F$9/$B$3)*I22)</f>
        <v>0</v>
      </c>
      <c r="K22" s="14">
        <f aca="true" t="shared" si="13" ref="K22:K85">+(60.5*J22*$B$3)/$B$5</f>
        <v>0</v>
      </c>
      <c r="L22" s="13">
        <f>+L21+($B$7*((K21+K22)-(2*L21)))</f>
        <v>0</v>
      </c>
      <c r="M22" s="23">
        <f aca="true" t="shared" si="14" ref="M22:M85">+L22*$B$5*60+M21</f>
        <v>0</v>
      </c>
      <c r="N22" s="13">
        <f aca="true" t="shared" si="15" ref="N22:N85">+N21</f>
        <v>0.046296296296296294</v>
      </c>
      <c r="O22" s="23">
        <f t="shared" si="3"/>
        <v>0</v>
      </c>
      <c r="P22">
        <f aca="true" t="shared" si="16" ref="P22:P85">+O22+P21</f>
        <v>0</v>
      </c>
      <c r="Q22" s="25">
        <f t="shared" si="4"/>
        <v>0</v>
      </c>
    </row>
    <row r="23" spans="1:17" ht="12.75">
      <c r="A23">
        <f t="shared" si="5"/>
        <v>3</v>
      </c>
      <c r="B23">
        <f t="shared" si="6"/>
        <v>30</v>
      </c>
      <c r="C23" s="26">
        <f t="shared" si="1"/>
        <v>0.004</v>
      </c>
      <c r="D23" s="13">
        <f t="shared" si="7"/>
        <v>0.004</v>
      </c>
      <c r="E23" s="13">
        <f t="shared" si="8"/>
        <v>0.012</v>
      </c>
      <c r="F23" s="13">
        <f t="shared" si="9"/>
        <v>0</v>
      </c>
      <c r="G23" s="13">
        <f t="shared" si="10"/>
        <v>0</v>
      </c>
      <c r="H23" s="13">
        <f t="shared" si="2"/>
        <v>0</v>
      </c>
      <c r="I23" s="13">
        <f t="shared" si="11"/>
        <v>0</v>
      </c>
      <c r="J23" s="13">
        <f t="shared" si="12"/>
        <v>0</v>
      </c>
      <c r="K23" s="14">
        <f t="shared" si="13"/>
        <v>0</v>
      </c>
      <c r="L23" s="13">
        <f t="shared" si="0"/>
        <v>0</v>
      </c>
      <c r="M23" s="23">
        <f t="shared" si="14"/>
        <v>0</v>
      </c>
      <c r="N23" s="13">
        <f t="shared" si="15"/>
        <v>0.046296296296296294</v>
      </c>
      <c r="O23" s="23">
        <f t="shared" si="3"/>
        <v>0</v>
      </c>
      <c r="P23">
        <f t="shared" si="16"/>
        <v>0</v>
      </c>
      <c r="Q23" s="25">
        <f t="shared" si="4"/>
        <v>0</v>
      </c>
    </row>
    <row r="24" spans="1:17" ht="12.75">
      <c r="A24">
        <f t="shared" si="5"/>
        <v>4</v>
      </c>
      <c r="B24">
        <f t="shared" si="6"/>
        <v>40</v>
      </c>
      <c r="C24" s="26">
        <f t="shared" si="1"/>
        <v>0.004</v>
      </c>
      <c r="D24" s="13">
        <f t="shared" si="7"/>
        <v>0.004</v>
      </c>
      <c r="E24" s="13">
        <f t="shared" si="8"/>
        <v>0.016</v>
      </c>
      <c r="F24" s="13">
        <f t="shared" si="9"/>
        <v>0</v>
      </c>
      <c r="G24" s="13">
        <f t="shared" si="10"/>
        <v>0</v>
      </c>
      <c r="H24" s="13">
        <f t="shared" si="2"/>
        <v>0</v>
      </c>
      <c r="I24" s="13">
        <f t="shared" si="11"/>
        <v>0</v>
      </c>
      <c r="J24" s="13">
        <f t="shared" si="12"/>
        <v>0</v>
      </c>
      <c r="K24" s="14">
        <f t="shared" si="13"/>
        <v>0</v>
      </c>
      <c r="L24" s="13">
        <f t="shared" si="0"/>
        <v>0</v>
      </c>
      <c r="M24" s="23">
        <f t="shared" si="14"/>
        <v>0</v>
      </c>
      <c r="N24" s="13">
        <f t="shared" si="15"/>
        <v>0.046296296296296294</v>
      </c>
      <c r="O24" s="23">
        <f t="shared" si="3"/>
        <v>0</v>
      </c>
      <c r="P24">
        <f t="shared" si="16"/>
        <v>0</v>
      </c>
      <c r="Q24" s="25">
        <f t="shared" si="4"/>
        <v>0</v>
      </c>
    </row>
    <row r="25" spans="1:17" ht="12.75">
      <c r="A25">
        <f t="shared" si="5"/>
        <v>5</v>
      </c>
      <c r="B25">
        <f t="shared" si="6"/>
        <v>50</v>
      </c>
      <c r="C25" s="26">
        <f t="shared" si="1"/>
        <v>0.004</v>
      </c>
      <c r="D25" s="13">
        <f t="shared" si="7"/>
        <v>0.004</v>
      </c>
      <c r="E25" s="13">
        <f t="shared" si="8"/>
        <v>0.02</v>
      </c>
      <c r="F25" s="13">
        <f t="shared" si="9"/>
        <v>0</v>
      </c>
      <c r="G25" s="13">
        <f t="shared" si="10"/>
        <v>0</v>
      </c>
      <c r="H25" s="13">
        <f t="shared" si="2"/>
        <v>0</v>
      </c>
      <c r="I25" s="13">
        <f t="shared" si="11"/>
        <v>0</v>
      </c>
      <c r="J25" s="13">
        <f t="shared" si="12"/>
        <v>0</v>
      </c>
      <c r="K25" s="14">
        <f t="shared" si="13"/>
        <v>0</v>
      </c>
      <c r="L25" s="13">
        <f t="shared" si="0"/>
        <v>0</v>
      </c>
      <c r="M25" s="23">
        <f t="shared" si="14"/>
        <v>0</v>
      </c>
      <c r="N25" s="13">
        <f t="shared" si="15"/>
        <v>0.046296296296296294</v>
      </c>
      <c r="O25" s="23">
        <f t="shared" si="3"/>
        <v>0</v>
      </c>
      <c r="P25">
        <f t="shared" si="16"/>
        <v>0</v>
      </c>
      <c r="Q25" s="25">
        <f t="shared" si="4"/>
        <v>0</v>
      </c>
    </row>
    <row r="26" spans="1:17" ht="12.75">
      <c r="A26">
        <f t="shared" si="5"/>
        <v>6</v>
      </c>
      <c r="B26">
        <f t="shared" si="6"/>
        <v>60</v>
      </c>
      <c r="C26" s="26">
        <f t="shared" si="1"/>
        <v>0.004</v>
      </c>
      <c r="D26" s="13">
        <f t="shared" si="7"/>
        <v>0.004</v>
      </c>
      <c r="E26" s="13">
        <f t="shared" si="8"/>
        <v>0.024</v>
      </c>
      <c r="F26" s="13">
        <f t="shared" si="9"/>
        <v>0</v>
      </c>
      <c r="G26" s="13">
        <f t="shared" si="10"/>
        <v>0</v>
      </c>
      <c r="H26" s="13">
        <f t="shared" si="2"/>
        <v>0</v>
      </c>
      <c r="I26" s="13">
        <f t="shared" si="11"/>
        <v>0</v>
      </c>
      <c r="J26" s="13">
        <f t="shared" si="12"/>
        <v>0</v>
      </c>
      <c r="K26" s="14">
        <f t="shared" si="13"/>
        <v>0</v>
      </c>
      <c r="L26" s="13">
        <f t="shared" si="0"/>
        <v>0</v>
      </c>
      <c r="M26" s="23">
        <f t="shared" si="14"/>
        <v>0</v>
      </c>
      <c r="N26" s="13">
        <f t="shared" si="15"/>
        <v>0.046296296296296294</v>
      </c>
      <c r="O26" s="23">
        <f t="shared" si="3"/>
        <v>0</v>
      </c>
      <c r="P26">
        <f t="shared" si="16"/>
        <v>0</v>
      </c>
      <c r="Q26" s="25">
        <f t="shared" si="4"/>
        <v>0</v>
      </c>
    </row>
    <row r="27" spans="1:17" ht="12.75">
      <c r="A27">
        <f t="shared" si="5"/>
        <v>7</v>
      </c>
      <c r="B27">
        <f t="shared" si="6"/>
        <v>70</v>
      </c>
      <c r="C27" s="26">
        <f aca="true" t="shared" si="17" ref="C27:C32">0.026*$B$5/60</f>
        <v>0.004333333333333333</v>
      </c>
      <c r="D27" s="13">
        <f t="shared" si="7"/>
        <v>0.004333333333333333</v>
      </c>
      <c r="E27" s="13">
        <f t="shared" si="8"/>
        <v>0.028333333333333335</v>
      </c>
      <c r="F27" s="13">
        <f t="shared" si="9"/>
        <v>0</v>
      </c>
      <c r="G27" s="13">
        <f t="shared" si="10"/>
        <v>0</v>
      </c>
      <c r="H27" s="13">
        <f t="shared" si="2"/>
        <v>0</v>
      </c>
      <c r="I27" s="13">
        <f t="shared" si="11"/>
        <v>0</v>
      </c>
      <c r="J27" s="13">
        <f t="shared" si="12"/>
        <v>0</v>
      </c>
      <c r="K27" s="14">
        <f t="shared" si="13"/>
        <v>0</v>
      </c>
      <c r="L27" s="13">
        <f t="shared" si="0"/>
        <v>0</v>
      </c>
      <c r="M27" s="23">
        <f t="shared" si="14"/>
        <v>0</v>
      </c>
      <c r="N27" s="13">
        <f t="shared" si="15"/>
        <v>0.046296296296296294</v>
      </c>
      <c r="O27" s="23">
        <f t="shared" si="3"/>
        <v>0</v>
      </c>
      <c r="P27">
        <f t="shared" si="16"/>
        <v>0</v>
      </c>
      <c r="Q27" s="25">
        <f t="shared" si="4"/>
        <v>0</v>
      </c>
    </row>
    <row r="28" spans="1:17" ht="12.75">
      <c r="A28">
        <f t="shared" si="5"/>
        <v>8</v>
      </c>
      <c r="B28">
        <f t="shared" si="6"/>
        <v>80</v>
      </c>
      <c r="C28" s="26">
        <f t="shared" si="17"/>
        <v>0.004333333333333333</v>
      </c>
      <c r="D28" s="13">
        <f t="shared" si="7"/>
        <v>0.004333333333333333</v>
      </c>
      <c r="E28" s="13">
        <f t="shared" si="8"/>
        <v>0.03266666666666667</v>
      </c>
      <c r="F28" s="13">
        <f t="shared" si="9"/>
        <v>0</v>
      </c>
      <c r="G28" s="13">
        <f t="shared" si="10"/>
        <v>0</v>
      </c>
      <c r="H28" s="13">
        <f t="shared" si="2"/>
        <v>0</v>
      </c>
      <c r="I28" s="13">
        <f t="shared" si="11"/>
        <v>0</v>
      </c>
      <c r="J28" s="13">
        <f t="shared" si="12"/>
        <v>0</v>
      </c>
      <c r="K28" s="14">
        <f t="shared" si="13"/>
        <v>0</v>
      </c>
      <c r="L28" s="13">
        <f t="shared" si="0"/>
        <v>0</v>
      </c>
      <c r="M28" s="23">
        <f t="shared" si="14"/>
        <v>0</v>
      </c>
      <c r="N28" s="13">
        <f t="shared" si="15"/>
        <v>0.046296296296296294</v>
      </c>
      <c r="O28" s="23">
        <f t="shared" si="3"/>
        <v>0</v>
      </c>
      <c r="P28">
        <f t="shared" si="16"/>
        <v>0</v>
      </c>
      <c r="Q28" s="25">
        <f t="shared" si="4"/>
        <v>0</v>
      </c>
    </row>
    <row r="29" spans="1:17" ht="12.75">
      <c r="A29">
        <f t="shared" si="5"/>
        <v>9</v>
      </c>
      <c r="B29">
        <f t="shared" si="6"/>
        <v>90</v>
      </c>
      <c r="C29" s="26">
        <f t="shared" si="17"/>
        <v>0.004333333333333333</v>
      </c>
      <c r="D29" s="13">
        <f t="shared" si="7"/>
        <v>0.004333333333333333</v>
      </c>
      <c r="E29" s="13">
        <f t="shared" si="8"/>
        <v>0.037000000000000005</v>
      </c>
      <c r="F29" s="13">
        <f t="shared" si="9"/>
        <v>0</v>
      </c>
      <c r="G29" s="13">
        <f t="shared" si="10"/>
        <v>0</v>
      </c>
      <c r="H29" s="13">
        <f t="shared" si="2"/>
        <v>0</v>
      </c>
      <c r="I29" s="13">
        <f t="shared" si="11"/>
        <v>0</v>
      </c>
      <c r="J29" s="13">
        <f t="shared" si="12"/>
        <v>0</v>
      </c>
      <c r="K29" s="14">
        <f t="shared" si="13"/>
        <v>0</v>
      </c>
      <c r="L29" s="13">
        <f t="shared" si="0"/>
        <v>0</v>
      </c>
      <c r="M29" s="23">
        <f t="shared" si="14"/>
        <v>0</v>
      </c>
      <c r="N29" s="13">
        <f t="shared" si="15"/>
        <v>0.046296296296296294</v>
      </c>
      <c r="O29" s="23">
        <f t="shared" si="3"/>
        <v>0</v>
      </c>
      <c r="P29">
        <f t="shared" si="16"/>
        <v>0</v>
      </c>
      <c r="Q29" s="25">
        <f t="shared" si="4"/>
        <v>0</v>
      </c>
    </row>
    <row r="30" spans="1:17" ht="12.75">
      <c r="A30">
        <f t="shared" si="5"/>
        <v>10</v>
      </c>
      <c r="B30">
        <f t="shared" si="6"/>
        <v>100</v>
      </c>
      <c r="C30" s="26">
        <f t="shared" si="17"/>
        <v>0.004333333333333333</v>
      </c>
      <c r="D30" s="13">
        <f t="shared" si="7"/>
        <v>0.004333333333333333</v>
      </c>
      <c r="E30" s="13">
        <f t="shared" si="8"/>
        <v>0.04133333333333334</v>
      </c>
      <c r="F30" s="13">
        <f t="shared" si="9"/>
        <v>0</v>
      </c>
      <c r="G30" s="13">
        <f t="shared" si="10"/>
        <v>0</v>
      </c>
      <c r="H30" s="13">
        <f t="shared" si="2"/>
        <v>1.3064409165716694E-06</v>
      </c>
      <c r="I30" s="13">
        <f t="shared" si="11"/>
        <v>1.3064409165716694E-06</v>
      </c>
      <c r="J30" s="13">
        <f t="shared" si="12"/>
        <v>5.225763666286678E-07</v>
      </c>
      <c r="K30" s="14">
        <f t="shared" si="13"/>
        <v>3.16158701810344E-06</v>
      </c>
      <c r="L30" s="13">
        <f t="shared" si="0"/>
        <v>1.58079350905172E-06</v>
      </c>
      <c r="M30" s="23">
        <f>+L30*$B$5*60+M29</f>
        <v>0.000948476105431032</v>
      </c>
      <c r="N30" s="13">
        <f t="shared" si="15"/>
        <v>0.046296296296296294</v>
      </c>
      <c r="O30" s="23">
        <f t="shared" si="3"/>
        <v>0</v>
      </c>
      <c r="P30">
        <f t="shared" si="16"/>
        <v>0</v>
      </c>
      <c r="Q30" s="25">
        <f t="shared" si="4"/>
        <v>0</v>
      </c>
    </row>
    <row r="31" spans="1:17" ht="12.75">
      <c r="A31">
        <f t="shared" si="5"/>
        <v>11</v>
      </c>
      <c r="B31">
        <f t="shared" si="6"/>
        <v>110</v>
      </c>
      <c r="C31" s="26">
        <f t="shared" si="17"/>
        <v>0.004333333333333333</v>
      </c>
      <c r="D31" s="13">
        <f t="shared" si="7"/>
        <v>0.004333333333333333</v>
      </c>
      <c r="E31" s="13">
        <f t="shared" si="8"/>
        <v>0.045666666666666675</v>
      </c>
      <c r="F31" s="13">
        <f t="shared" si="9"/>
        <v>0</v>
      </c>
      <c r="G31" s="13">
        <f t="shared" si="10"/>
        <v>0</v>
      </c>
      <c r="H31" s="13">
        <f t="shared" si="2"/>
        <v>0.00011260028382140691</v>
      </c>
      <c r="I31" s="13">
        <f t="shared" si="11"/>
        <v>0.00011129384290483525</v>
      </c>
      <c r="J31" s="13">
        <f t="shared" si="12"/>
        <v>4.45175371619341E-05</v>
      </c>
      <c r="K31" s="14">
        <f t="shared" si="13"/>
        <v>0.0002693310998297013</v>
      </c>
      <c r="L31" s="13">
        <f t="shared" si="0"/>
        <v>0.00013624634342390238</v>
      </c>
      <c r="M31" s="23">
        <f t="shared" si="14"/>
        <v>0.08269628215977246</v>
      </c>
      <c r="N31" s="13">
        <f t="shared" si="15"/>
        <v>0.046296296296296294</v>
      </c>
      <c r="O31" s="23">
        <f t="shared" si="3"/>
        <v>0</v>
      </c>
      <c r="P31">
        <f t="shared" si="16"/>
        <v>0</v>
      </c>
      <c r="Q31" s="25">
        <f t="shared" si="4"/>
        <v>0</v>
      </c>
    </row>
    <row r="32" spans="1:17" ht="12.75">
      <c r="A32">
        <f t="shared" si="5"/>
        <v>12</v>
      </c>
      <c r="B32">
        <f t="shared" si="6"/>
        <v>120</v>
      </c>
      <c r="C32" s="26">
        <f t="shared" si="17"/>
        <v>0.004333333333333333</v>
      </c>
      <c r="D32" s="13">
        <f t="shared" si="7"/>
        <v>0.004333333333333333</v>
      </c>
      <c r="E32" s="13">
        <f t="shared" si="8"/>
        <v>0.05000000000000001</v>
      </c>
      <c r="F32" s="13">
        <f t="shared" si="9"/>
        <v>0</v>
      </c>
      <c r="G32" s="13">
        <f t="shared" si="10"/>
        <v>0</v>
      </c>
      <c r="H32" s="13">
        <f t="shared" si="2"/>
        <v>0.000395469192461678</v>
      </c>
      <c r="I32" s="13">
        <f t="shared" si="11"/>
        <v>0.00028286890864027113</v>
      </c>
      <c r="J32" s="13">
        <f t="shared" si="12"/>
        <v>0.00011314756345610845</v>
      </c>
      <c r="K32" s="14">
        <f t="shared" si="13"/>
        <v>0.0006845427589094561</v>
      </c>
      <c r="L32" s="13">
        <f t="shared" si="0"/>
        <v>0.00047693692936957876</v>
      </c>
      <c r="M32" s="23">
        <f t="shared" si="14"/>
        <v>0.36885843978151966</v>
      </c>
      <c r="N32" s="13">
        <f t="shared" si="15"/>
        <v>0.046296296296296294</v>
      </c>
      <c r="O32" s="23">
        <f t="shared" si="3"/>
        <v>0</v>
      </c>
      <c r="P32">
        <f t="shared" si="16"/>
        <v>0</v>
      </c>
      <c r="Q32" s="25">
        <f t="shared" si="4"/>
        <v>0</v>
      </c>
    </row>
    <row r="33" spans="1:17" ht="12.75">
      <c r="A33">
        <f t="shared" si="5"/>
        <v>13</v>
      </c>
      <c r="B33">
        <f t="shared" si="6"/>
        <v>130</v>
      </c>
      <c r="C33" s="26">
        <f aca="true" t="shared" si="18" ref="C33:C38">0.032*$B$5/60</f>
        <v>0.005333333333333333</v>
      </c>
      <c r="D33" s="13">
        <f t="shared" si="7"/>
        <v>0.005333333333333333</v>
      </c>
      <c r="E33" s="13">
        <f t="shared" si="8"/>
        <v>0.055333333333333345</v>
      </c>
      <c r="F33" s="13">
        <f t="shared" si="9"/>
        <v>0</v>
      </c>
      <c r="G33" s="13">
        <f t="shared" si="10"/>
        <v>0</v>
      </c>
      <c r="H33" s="13">
        <f t="shared" si="2"/>
        <v>0.0009640658653453362</v>
      </c>
      <c r="I33" s="13">
        <f t="shared" si="11"/>
        <v>0.0005685966728836583</v>
      </c>
      <c r="J33" s="13">
        <f t="shared" si="12"/>
        <v>0.00022743866915346333</v>
      </c>
      <c r="K33" s="14">
        <f t="shared" si="13"/>
        <v>0.0013760039483784532</v>
      </c>
      <c r="L33" s="13">
        <f t="shared" si="0"/>
        <v>0.0010302733536439548</v>
      </c>
      <c r="M33" s="23">
        <f t="shared" si="14"/>
        <v>0.9870224519678925</v>
      </c>
      <c r="N33" s="13">
        <f t="shared" si="15"/>
        <v>0.046296296296296294</v>
      </c>
      <c r="O33" s="23">
        <f t="shared" si="3"/>
        <v>0</v>
      </c>
      <c r="P33">
        <f t="shared" si="16"/>
        <v>0</v>
      </c>
      <c r="Q33" s="25">
        <f t="shared" si="4"/>
        <v>0</v>
      </c>
    </row>
    <row r="34" spans="1:17" ht="12.75">
      <c r="A34">
        <f t="shared" si="5"/>
        <v>14</v>
      </c>
      <c r="B34">
        <f t="shared" si="6"/>
        <v>140</v>
      </c>
      <c r="C34" s="26">
        <f t="shared" si="18"/>
        <v>0.005333333333333333</v>
      </c>
      <c r="D34" s="13">
        <f t="shared" si="7"/>
        <v>0.005333333333333333</v>
      </c>
      <c r="E34" s="13">
        <f t="shared" si="8"/>
        <v>0.06066666666666668</v>
      </c>
      <c r="F34" s="13">
        <f t="shared" si="9"/>
        <v>0</v>
      </c>
      <c r="G34" s="13">
        <f t="shared" si="10"/>
        <v>0</v>
      </c>
      <c r="H34" s="13">
        <f t="shared" si="2"/>
        <v>0.0017596236866458212</v>
      </c>
      <c r="I34" s="13">
        <f t="shared" si="11"/>
        <v>0.000795557821300485</v>
      </c>
      <c r="J34" s="13">
        <f t="shared" si="12"/>
        <v>0.000318223128520194</v>
      </c>
      <c r="K34" s="14">
        <f t="shared" si="13"/>
        <v>0.0019252499275471738</v>
      </c>
      <c r="L34" s="13">
        <f t="shared" si="0"/>
        <v>0.0016506269379628134</v>
      </c>
      <c r="M34" s="23">
        <f t="shared" si="14"/>
        <v>1.9773986147455807</v>
      </c>
      <c r="N34" s="13">
        <f t="shared" si="15"/>
        <v>0.046296296296296294</v>
      </c>
      <c r="O34" s="23">
        <f t="shared" si="3"/>
        <v>0</v>
      </c>
      <c r="P34">
        <f t="shared" si="16"/>
        <v>0</v>
      </c>
      <c r="Q34" s="25">
        <f t="shared" si="4"/>
        <v>0</v>
      </c>
    </row>
    <row r="35" spans="1:17" ht="12.75">
      <c r="A35">
        <f t="shared" si="5"/>
        <v>15</v>
      </c>
      <c r="B35">
        <f t="shared" si="6"/>
        <v>150</v>
      </c>
      <c r="C35" s="26">
        <f t="shared" si="18"/>
        <v>0.005333333333333333</v>
      </c>
      <c r="D35" s="13">
        <f t="shared" si="7"/>
        <v>0.005333333333333333</v>
      </c>
      <c r="E35" s="13">
        <f t="shared" si="8"/>
        <v>0.06600000000000002</v>
      </c>
      <c r="F35" s="13">
        <f t="shared" si="9"/>
        <v>0</v>
      </c>
      <c r="G35" s="13">
        <f t="shared" si="10"/>
        <v>0</v>
      </c>
      <c r="H35" s="13">
        <f t="shared" si="2"/>
        <v>0.0027663034592509033</v>
      </c>
      <c r="I35" s="13">
        <f t="shared" si="11"/>
        <v>0.001006679772605082</v>
      </c>
      <c r="J35" s="13">
        <f t="shared" si="12"/>
        <v>0.00040267190904203285</v>
      </c>
      <c r="K35" s="14">
        <f t="shared" si="13"/>
        <v>0.002436165049704299</v>
      </c>
      <c r="L35" s="13">
        <f t="shared" si="0"/>
        <v>0.0021807074886257363</v>
      </c>
      <c r="M35" s="23">
        <f t="shared" si="14"/>
        <v>3.285823107921022</v>
      </c>
      <c r="N35" s="13">
        <f t="shared" si="15"/>
        <v>0.046296296296296294</v>
      </c>
      <c r="O35" s="23">
        <f t="shared" si="3"/>
        <v>0</v>
      </c>
      <c r="P35">
        <f t="shared" si="16"/>
        <v>0</v>
      </c>
      <c r="Q35" s="25">
        <f t="shared" si="4"/>
        <v>0</v>
      </c>
    </row>
    <row r="36" spans="1:17" ht="12.75">
      <c r="A36">
        <f t="shared" si="5"/>
        <v>16</v>
      </c>
      <c r="B36">
        <f t="shared" si="6"/>
        <v>160</v>
      </c>
      <c r="C36" s="26">
        <f t="shared" si="18"/>
        <v>0.005333333333333333</v>
      </c>
      <c r="D36" s="13">
        <f t="shared" si="7"/>
        <v>0.005333333333333333</v>
      </c>
      <c r="E36" s="13">
        <f t="shared" si="8"/>
        <v>0.07133333333333335</v>
      </c>
      <c r="F36" s="13">
        <f t="shared" si="9"/>
        <v>0</v>
      </c>
      <c r="G36" s="13">
        <f t="shared" si="10"/>
        <v>0</v>
      </c>
      <c r="H36" s="13">
        <f t="shared" si="2"/>
        <v>0.0039697063305981365</v>
      </c>
      <c r="I36" s="13">
        <f t="shared" si="11"/>
        <v>0.0012034028713472332</v>
      </c>
      <c r="J36" s="13">
        <f t="shared" si="12"/>
        <v>0.0004813611485388933</v>
      </c>
      <c r="K36" s="14">
        <f t="shared" si="13"/>
        <v>0.0029122349486603045</v>
      </c>
      <c r="L36" s="13">
        <f t="shared" si="0"/>
        <v>0.0026741999991823015</v>
      </c>
      <c r="M36" s="23">
        <f t="shared" si="14"/>
        <v>4.890343107430403</v>
      </c>
      <c r="N36" s="13">
        <f t="shared" si="15"/>
        <v>0.046296296296296294</v>
      </c>
      <c r="O36" s="23">
        <f t="shared" si="3"/>
        <v>0</v>
      </c>
      <c r="P36">
        <f t="shared" si="16"/>
        <v>0</v>
      </c>
      <c r="Q36" s="25">
        <f t="shared" si="4"/>
        <v>0</v>
      </c>
    </row>
    <row r="37" spans="1:17" ht="12.75">
      <c r="A37">
        <f t="shared" si="5"/>
        <v>17</v>
      </c>
      <c r="B37">
        <f t="shared" si="6"/>
        <v>170</v>
      </c>
      <c r="C37" s="26">
        <f t="shared" si="18"/>
        <v>0.005333333333333333</v>
      </c>
      <c r="D37" s="13">
        <f t="shared" si="7"/>
        <v>0.005333333333333333</v>
      </c>
      <c r="E37" s="13">
        <f t="shared" si="8"/>
        <v>0.07666666666666667</v>
      </c>
      <c r="F37" s="13">
        <f t="shared" si="9"/>
        <v>0</v>
      </c>
      <c r="G37" s="13">
        <f t="shared" si="10"/>
        <v>0</v>
      </c>
      <c r="H37" s="13">
        <f t="shared" si="2"/>
        <v>0.005356713709016371</v>
      </c>
      <c r="I37" s="13">
        <f t="shared" si="11"/>
        <v>0.0013870073784182342</v>
      </c>
      <c r="J37" s="13">
        <f t="shared" si="12"/>
        <v>0.0005548029513672937</v>
      </c>
      <c r="K37" s="14">
        <f t="shared" si="13"/>
        <v>0.0033565578557721272</v>
      </c>
      <c r="L37" s="13">
        <f t="shared" si="0"/>
        <v>0.003134396402216216</v>
      </c>
      <c r="M37" s="23">
        <f t="shared" si="14"/>
        <v>6.7709809487601325</v>
      </c>
      <c r="N37" s="13">
        <f t="shared" si="15"/>
        <v>0.046296296296296294</v>
      </c>
      <c r="O37" s="23">
        <f t="shared" si="3"/>
        <v>0</v>
      </c>
      <c r="P37">
        <f t="shared" si="16"/>
        <v>0</v>
      </c>
      <c r="Q37" s="25">
        <f t="shared" si="4"/>
        <v>0</v>
      </c>
    </row>
    <row r="38" spans="1:17" ht="12.75">
      <c r="A38">
        <f t="shared" si="5"/>
        <v>18</v>
      </c>
      <c r="B38">
        <f t="shared" si="6"/>
        <v>180</v>
      </c>
      <c r="C38" s="26">
        <f t="shared" si="18"/>
        <v>0.005333333333333333</v>
      </c>
      <c r="D38" s="13">
        <f t="shared" si="7"/>
        <v>0.005333333333333333</v>
      </c>
      <c r="E38" s="13">
        <f t="shared" si="8"/>
        <v>0.082</v>
      </c>
      <c r="F38" s="13">
        <f t="shared" si="9"/>
        <v>0</v>
      </c>
      <c r="G38" s="13">
        <f t="shared" si="10"/>
        <v>0</v>
      </c>
      <c r="H38" s="13">
        <f t="shared" si="2"/>
        <v>0.006915348066335887</v>
      </c>
      <c r="I38" s="13">
        <f t="shared" si="11"/>
        <v>0.0015586343573195166</v>
      </c>
      <c r="J38" s="13">
        <f t="shared" si="12"/>
        <v>0.0006234537429278067</v>
      </c>
      <c r="K38" s="14">
        <f t="shared" si="13"/>
        <v>0.0037718951447132305</v>
      </c>
      <c r="L38" s="13">
        <f t="shared" si="0"/>
        <v>0.003564226500242679</v>
      </c>
      <c r="M38" s="23">
        <f t="shared" si="14"/>
        <v>8.909516848905739</v>
      </c>
      <c r="N38" s="13">
        <f t="shared" si="15"/>
        <v>0.046296296296296294</v>
      </c>
      <c r="O38" s="23">
        <f t="shared" si="3"/>
        <v>0</v>
      </c>
      <c r="P38">
        <f t="shared" si="16"/>
        <v>0</v>
      </c>
      <c r="Q38" s="25">
        <f t="shared" si="4"/>
        <v>0</v>
      </c>
    </row>
    <row r="39" spans="1:17" ht="12.75">
      <c r="A39">
        <f t="shared" si="5"/>
        <v>19</v>
      </c>
      <c r="B39">
        <f t="shared" si="6"/>
        <v>190</v>
      </c>
      <c r="C39" s="26">
        <f aca="true" t="shared" si="19" ref="C39:C44">0.038*$B$5/60</f>
        <v>0.006333333333333333</v>
      </c>
      <c r="D39" s="13">
        <f t="shared" si="7"/>
        <v>0.006333333333333333</v>
      </c>
      <c r="E39" s="13">
        <f t="shared" si="8"/>
        <v>0.08833333333333333</v>
      </c>
      <c r="F39" s="13">
        <f t="shared" si="9"/>
        <v>0</v>
      </c>
      <c r="G39" s="13">
        <f t="shared" si="10"/>
        <v>0</v>
      </c>
      <c r="H39" s="13">
        <f t="shared" si="2"/>
        <v>0.008974078478221105</v>
      </c>
      <c r="I39" s="13">
        <f t="shared" si="11"/>
        <v>0.0020587304118852177</v>
      </c>
      <c r="J39" s="13">
        <f t="shared" si="12"/>
        <v>0.0008234921647540871</v>
      </c>
      <c r="K39" s="14">
        <f t="shared" si="13"/>
        <v>0.0049821275967622276</v>
      </c>
      <c r="L39" s="13">
        <f t="shared" si="0"/>
        <v>0.004377011370737729</v>
      </c>
      <c r="M39" s="23">
        <f t="shared" si="14"/>
        <v>11.535723671348375</v>
      </c>
      <c r="N39" s="13">
        <f t="shared" si="15"/>
        <v>0.046296296296296294</v>
      </c>
      <c r="O39" s="23">
        <f t="shared" si="3"/>
        <v>0</v>
      </c>
      <c r="P39">
        <f t="shared" si="16"/>
        <v>0</v>
      </c>
      <c r="Q39" s="25">
        <f t="shared" si="4"/>
        <v>0</v>
      </c>
    </row>
    <row r="40" spans="1:17" ht="12.75">
      <c r="A40">
        <f t="shared" si="5"/>
        <v>20</v>
      </c>
      <c r="B40">
        <f t="shared" si="6"/>
        <v>200</v>
      </c>
      <c r="C40" s="26">
        <f t="shared" si="19"/>
        <v>0.006333333333333333</v>
      </c>
      <c r="D40" s="13">
        <f t="shared" si="7"/>
        <v>0.006333333333333333</v>
      </c>
      <c r="E40" s="13">
        <f t="shared" si="8"/>
        <v>0.09466666666666666</v>
      </c>
      <c r="F40" s="13">
        <f t="shared" si="9"/>
        <v>0</v>
      </c>
      <c r="G40" s="13">
        <f t="shared" si="10"/>
        <v>0</v>
      </c>
      <c r="H40" s="13">
        <f t="shared" si="2"/>
        <v>0.011242728466003998</v>
      </c>
      <c r="I40" s="13">
        <f t="shared" si="11"/>
        <v>0.002268649987782893</v>
      </c>
      <c r="J40" s="13">
        <f t="shared" si="12"/>
        <v>0.0009074599951131572</v>
      </c>
      <c r="K40" s="14">
        <f t="shared" si="13"/>
        <v>0.005490132970434601</v>
      </c>
      <c r="L40" s="13">
        <f t="shared" si="0"/>
        <v>0.005236130283598414</v>
      </c>
      <c r="M40" s="23">
        <f t="shared" si="14"/>
        <v>14.677401841507423</v>
      </c>
      <c r="N40" s="13">
        <f t="shared" si="15"/>
        <v>0.046296296296296294</v>
      </c>
      <c r="O40" s="23">
        <f t="shared" si="3"/>
        <v>0</v>
      </c>
      <c r="P40">
        <f t="shared" si="16"/>
        <v>0</v>
      </c>
      <c r="Q40" s="25">
        <f t="shared" si="4"/>
        <v>0</v>
      </c>
    </row>
    <row r="41" spans="1:17" ht="12.75">
      <c r="A41">
        <f t="shared" si="5"/>
        <v>21</v>
      </c>
      <c r="B41">
        <f t="shared" si="6"/>
        <v>210</v>
      </c>
      <c r="C41" s="26">
        <f t="shared" si="19"/>
        <v>0.006333333333333333</v>
      </c>
      <c r="D41" s="13">
        <f t="shared" si="7"/>
        <v>0.006333333333333333</v>
      </c>
      <c r="E41" s="13">
        <f t="shared" si="8"/>
        <v>0.10099999999999999</v>
      </c>
      <c r="F41" s="13">
        <f t="shared" si="9"/>
        <v>0</v>
      </c>
      <c r="G41" s="13">
        <f t="shared" si="10"/>
        <v>0</v>
      </c>
      <c r="H41" s="13">
        <f t="shared" si="2"/>
        <v>0.013706205348770158</v>
      </c>
      <c r="I41" s="13">
        <f t="shared" si="11"/>
        <v>0.0024634768827661597</v>
      </c>
      <c r="J41" s="13">
        <f t="shared" si="12"/>
        <v>0.000985390753106464</v>
      </c>
      <c r="K41" s="14">
        <f t="shared" si="13"/>
        <v>0.005961614056294107</v>
      </c>
      <c r="L41" s="13">
        <f t="shared" si="0"/>
        <v>0.005725873513364354</v>
      </c>
      <c r="M41" s="23">
        <f t="shared" si="14"/>
        <v>18.112925949526037</v>
      </c>
      <c r="N41" s="13">
        <f t="shared" si="15"/>
        <v>0.046296296296296294</v>
      </c>
      <c r="O41" s="23">
        <f t="shared" si="3"/>
        <v>0</v>
      </c>
      <c r="P41">
        <f t="shared" si="16"/>
        <v>0</v>
      </c>
      <c r="Q41" s="25">
        <f t="shared" si="4"/>
        <v>0</v>
      </c>
    </row>
    <row r="42" spans="1:17" ht="12.75">
      <c r="A42">
        <f t="shared" si="5"/>
        <v>22</v>
      </c>
      <c r="B42">
        <f t="shared" si="6"/>
        <v>220</v>
      </c>
      <c r="C42" s="26">
        <f t="shared" si="19"/>
        <v>0.006333333333333333</v>
      </c>
      <c r="D42" s="13">
        <f t="shared" si="7"/>
        <v>0.006333333333333333</v>
      </c>
      <c r="E42" s="13">
        <f t="shared" si="8"/>
        <v>0.10733333333333332</v>
      </c>
      <c r="F42" s="13">
        <f t="shared" si="9"/>
        <v>0</v>
      </c>
      <c r="G42" s="13">
        <f t="shared" si="10"/>
        <v>0</v>
      </c>
      <c r="H42" s="13">
        <f t="shared" si="2"/>
        <v>0.016350829416185018</v>
      </c>
      <c r="I42" s="13">
        <f t="shared" si="11"/>
        <v>0.00264462406741486</v>
      </c>
      <c r="J42" s="13">
        <f t="shared" si="12"/>
        <v>0.001057849626965944</v>
      </c>
      <c r="K42" s="14">
        <f t="shared" si="13"/>
        <v>0.006399990243143962</v>
      </c>
      <c r="L42" s="13">
        <f t="shared" si="0"/>
        <v>0.006180802149719035</v>
      </c>
      <c r="M42" s="23">
        <f t="shared" si="14"/>
        <v>21.82140723935746</v>
      </c>
      <c r="N42" s="13">
        <f t="shared" si="15"/>
        <v>0.046296296296296294</v>
      </c>
      <c r="O42" s="23">
        <f t="shared" si="3"/>
        <v>0</v>
      </c>
      <c r="P42">
        <f t="shared" si="16"/>
        <v>0</v>
      </c>
      <c r="Q42" s="25">
        <f t="shared" si="4"/>
        <v>0</v>
      </c>
    </row>
    <row r="43" spans="1:17" ht="12.75">
      <c r="A43">
        <f t="shared" si="5"/>
        <v>23</v>
      </c>
      <c r="B43">
        <f t="shared" si="6"/>
        <v>230</v>
      </c>
      <c r="C43" s="26">
        <f t="shared" si="19"/>
        <v>0.006333333333333333</v>
      </c>
      <c r="D43" s="13">
        <f t="shared" si="7"/>
        <v>0.006333333333333333</v>
      </c>
      <c r="E43" s="13">
        <f t="shared" si="8"/>
        <v>0.11366666666666665</v>
      </c>
      <c r="F43" s="13">
        <f t="shared" si="9"/>
        <v>0</v>
      </c>
      <c r="G43" s="13">
        <f t="shared" si="10"/>
        <v>0</v>
      </c>
      <c r="H43" s="13">
        <f t="shared" si="2"/>
        <v>0.019164172357881742</v>
      </c>
      <c r="I43" s="13">
        <f t="shared" si="11"/>
        <v>0.002813342941696724</v>
      </c>
      <c r="J43" s="13">
        <f t="shared" si="12"/>
        <v>0.0011253371766786896</v>
      </c>
      <c r="K43" s="14">
        <f t="shared" si="13"/>
        <v>0.006808289918906071</v>
      </c>
      <c r="L43" s="13">
        <f t="shared" si="0"/>
        <v>0.006604140081025016</v>
      </c>
      <c r="M43" s="23">
        <f t="shared" si="14"/>
        <v>25.78389128797247</v>
      </c>
      <c r="N43" s="13">
        <f t="shared" si="15"/>
        <v>0.046296296296296294</v>
      </c>
      <c r="O43" s="23">
        <f t="shared" si="3"/>
        <v>0</v>
      </c>
      <c r="P43">
        <f t="shared" si="16"/>
        <v>0</v>
      </c>
      <c r="Q43" s="25">
        <f>+P43/$K$10</f>
        <v>0</v>
      </c>
    </row>
    <row r="44" spans="1:17" ht="12.75">
      <c r="A44">
        <f t="shared" si="5"/>
        <v>24</v>
      </c>
      <c r="B44">
        <f t="shared" si="6"/>
        <v>240</v>
      </c>
      <c r="C44" s="26">
        <f t="shared" si="19"/>
        <v>0.006333333333333333</v>
      </c>
      <c r="D44" s="13">
        <f t="shared" si="7"/>
        <v>0.006333333333333333</v>
      </c>
      <c r="E44" s="13">
        <f t="shared" si="8"/>
        <v>0.11999999999999998</v>
      </c>
      <c r="F44" s="13">
        <f t="shared" si="9"/>
        <v>0</v>
      </c>
      <c r="G44" s="13">
        <f t="shared" si="10"/>
        <v>0</v>
      </c>
      <c r="H44" s="13">
        <f t="shared" si="2"/>
        <v>0.0221349173675234</v>
      </c>
      <c r="I44" s="13">
        <f t="shared" si="11"/>
        <v>0.0029707450096416593</v>
      </c>
      <c r="J44" s="13">
        <f t="shared" si="12"/>
        <v>0.0011882980038566639</v>
      </c>
      <c r="K44" s="14">
        <f t="shared" si="13"/>
        <v>0.007189202923332816</v>
      </c>
      <c r="L44" s="13">
        <f t="shared" si="0"/>
        <v>0.006998746421119443</v>
      </c>
      <c r="M44" s="23">
        <f t="shared" si="14"/>
        <v>29.983139140644134</v>
      </c>
      <c r="N44" s="13">
        <f t="shared" si="15"/>
        <v>0.046296296296296294</v>
      </c>
      <c r="O44" s="23">
        <f t="shared" si="3"/>
        <v>0</v>
      </c>
      <c r="P44">
        <f t="shared" si="16"/>
        <v>0</v>
      </c>
      <c r="Q44" s="25">
        <f t="shared" si="4"/>
        <v>0</v>
      </c>
    </row>
    <row r="45" spans="1:17" ht="12.75">
      <c r="A45">
        <f t="shared" si="5"/>
        <v>25</v>
      </c>
      <c r="B45">
        <f t="shared" si="6"/>
        <v>250</v>
      </c>
      <c r="C45" s="26">
        <f aca="true" t="shared" si="20" ref="C45:C50">0.0444*$B$5/60</f>
        <v>0.0074</v>
      </c>
      <c r="D45" s="13">
        <f t="shared" si="7"/>
        <v>0.0074</v>
      </c>
      <c r="E45" s="13">
        <f t="shared" si="8"/>
        <v>0.12739999999999999</v>
      </c>
      <c r="F45" s="13">
        <f t="shared" si="9"/>
        <v>0</v>
      </c>
      <c r="G45" s="13">
        <f t="shared" si="10"/>
        <v>0</v>
      </c>
      <c r="H45" s="13">
        <f t="shared" si="2"/>
        <v>0.025791631658631495</v>
      </c>
      <c r="I45" s="13">
        <f t="shared" si="11"/>
        <v>0.0036567142911080944</v>
      </c>
      <c r="J45" s="13">
        <f t="shared" si="12"/>
        <v>0.0014626857164432379</v>
      </c>
      <c r="K45" s="14">
        <f t="shared" si="13"/>
        <v>0.008849248584481589</v>
      </c>
      <c r="L45" s="13">
        <f t="shared" si="0"/>
        <v>0.008019225753907202</v>
      </c>
      <c r="M45" s="23">
        <f t="shared" si="14"/>
        <v>34.79467459298846</v>
      </c>
      <c r="N45" s="13">
        <f t="shared" si="15"/>
        <v>0.046296296296296294</v>
      </c>
      <c r="O45" s="23">
        <f t="shared" si="3"/>
        <v>0</v>
      </c>
      <c r="P45">
        <f t="shared" si="16"/>
        <v>0</v>
      </c>
      <c r="Q45" s="25">
        <f t="shared" si="4"/>
        <v>0</v>
      </c>
    </row>
    <row r="46" spans="1:17" ht="12.75">
      <c r="A46">
        <f t="shared" si="5"/>
        <v>26</v>
      </c>
      <c r="B46">
        <f t="shared" si="6"/>
        <v>260</v>
      </c>
      <c r="C46" s="26">
        <f t="shared" si="20"/>
        <v>0.0074</v>
      </c>
      <c r="D46" s="13">
        <f t="shared" si="7"/>
        <v>0.0074</v>
      </c>
      <c r="E46" s="13">
        <f t="shared" si="8"/>
        <v>0.13479999999999998</v>
      </c>
      <c r="F46" s="13">
        <f t="shared" si="9"/>
        <v>0</v>
      </c>
      <c r="G46" s="13">
        <f t="shared" si="10"/>
        <v>0</v>
      </c>
      <c r="H46" s="13">
        <f t="shared" si="2"/>
        <v>0.02963421336655608</v>
      </c>
      <c r="I46" s="13">
        <f t="shared" si="11"/>
        <v>0.0038425817079245847</v>
      </c>
      <c r="J46" s="13">
        <f t="shared" si="12"/>
        <v>0.0015370326831698339</v>
      </c>
      <c r="K46" s="14">
        <f t="shared" si="13"/>
        <v>0.009299047733177496</v>
      </c>
      <c r="L46" s="13">
        <f t="shared" si="0"/>
        <v>0.009074148158829542</v>
      </c>
      <c r="M46" s="23">
        <f t="shared" si="14"/>
        <v>40.23916348828618</v>
      </c>
      <c r="N46" s="13">
        <f t="shared" si="15"/>
        <v>0.046296296296296294</v>
      </c>
      <c r="O46" s="23">
        <f t="shared" si="3"/>
        <v>0</v>
      </c>
      <c r="P46">
        <f t="shared" si="16"/>
        <v>0</v>
      </c>
      <c r="Q46" s="25">
        <f t="shared" si="4"/>
        <v>0</v>
      </c>
    </row>
    <row r="47" spans="1:17" ht="12.75">
      <c r="A47">
        <f t="shared" si="5"/>
        <v>27</v>
      </c>
      <c r="B47">
        <f t="shared" si="6"/>
        <v>270</v>
      </c>
      <c r="C47" s="26">
        <f t="shared" si="20"/>
        <v>0.0074</v>
      </c>
      <c r="D47" s="13">
        <f t="shared" si="7"/>
        <v>0.0074</v>
      </c>
      <c r="E47" s="13">
        <f t="shared" si="8"/>
        <v>0.14219999999999997</v>
      </c>
      <c r="F47" s="13">
        <f t="shared" si="9"/>
        <v>0</v>
      </c>
      <c r="G47" s="13">
        <f t="shared" si="10"/>
        <v>0</v>
      </c>
      <c r="H47" s="13">
        <f t="shared" si="2"/>
        <v>0.03364915438883636</v>
      </c>
      <c r="I47" s="13">
        <f t="shared" si="11"/>
        <v>0.004014941022280279</v>
      </c>
      <c r="J47" s="13">
        <f t="shared" si="12"/>
        <v>0.001605976408912112</v>
      </c>
      <c r="K47" s="14">
        <f t="shared" si="13"/>
        <v>0.009716157273918277</v>
      </c>
      <c r="L47" s="13">
        <f t="shared" si="0"/>
        <v>0.009507602503547886</v>
      </c>
      <c r="M47" s="23">
        <f t="shared" si="14"/>
        <v>45.943724990414914</v>
      </c>
      <c r="N47" s="13">
        <f t="shared" si="15"/>
        <v>0.046296296296296294</v>
      </c>
      <c r="O47" s="23">
        <f t="shared" si="3"/>
        <v>0</v>
      </c>
      <c r="P47">
        <f t="shared" si="16"/>
        <v>0</v>
      </c>
      <c r="Q47" s="25">
        <f t="shared" si="4"/>
        <v>0</v>
      </c>
    </row>
    <row r="48" spans="1:17" ht="12.75">
      <c r="A48">
        <f t="shared" si="5"/>
        <v>28</v>
      </c>
      <c r="B48">
        <f t="shared" si="6"/>
        <v>280</v>
      </c>
      <c r="C48" s="26">
        <f t="shared" si="20"/>
        <v>0.0074</v>
      </c>
      <c r="D48" s="13">
        <f t="shared" si="7"/>
        <v>0.0074</v>
      </c>
      <c r="E48" s="13">
        <f t="shared" si="8"/>
        <v>0.14959999999999996</v>
      </c>
      <c r="F48" s="13">
        <f t="shared" si="9"/>
        <v>0</v>
      </c>
      <c r="G48" s="13">
        <f t="shared" si="10"/>
        <v>0</v>
      </c>
      <c r="H48" s="13">
        <f t="shared" si="2"/>
        <v>0.037824224616528256</v>
      </c>
      <c r="I48" s="13">
        <f t="shared" si="11"/>
        <v>0.004175070227691896</v>
      </c>
      <c r="J48" s="13">
        <f t="shared" si="12"/>
        <v>0.0016700280910767586</v>
      </c>
      <c r="K48" s="14">
        <f t="shared" si="13"/>
        <v>0.01010366995101439</v>
      </c>
      <c r="L48" s="13">
        <f t="shared" si="0"/>
        <v>0.009909913612466334</v>
      </c>
      <c r="M48" s="23">
        <f t="shared" si="14"/>
        <v>51.88967315789471</v>
      </c>
      <c r="N48" s="13">
        <f t="shared" si="15"/>
        <v>0.046296296296296294</v>
      </c>
      <c r="O48" s="23">
        <f t="shared" si="3"/>
        <v>0</v>
      </c>
      <c r="P48">
        <f t="shared" si="16"/>
        <v>0</v>
      </c>
      <c r="Q48" s="25">
        <f t="shared" si="4"/>
        <v>0</v>
      </c>
    </row>
    <row r="49" spans="1:17" ht="12.75">
      <c r="A49">
        <f t="shared" si="5"/>
        <v>29</v>
      </c>
      <c r="B49">
        <f t="shared" si="6"/>
        <v>290</v>
      </c>
      <c r="C49" s="26">
        <f t="shared" si="20"/>
        <v>0.0074</v>
      </c>
      <c r="D49" s="13">
        <f t="shared" si="7"/>
        <v>0.0074</v>
      </c>
      <c r="E49" s="13">
        <f t="shared" si="8"/>
        <v>0.15699999999999995</v>
      </c>
      <c r="F49" s="13">
        <f t="shared" si="9"/>
        <v>0</v>
      </c>
      <c r="G49" s="13">
        <f t="shared" si="10"/>
        <v>0</v>
      </c>
      <c r="H49" s="13">
        <f t="shared" si="2"/>
        <v>0.04214832428861434</v>
      </c>
      <c r="I49" s="13">
        <f t="shared" si="11"/>
        <v>0.004324099672086086</v>
      </c>
      <c r="J49" s="13">
        <f t="shared" si="12"/>
        <v>0.0017296398688344346</v>
      </c>
      <c r="K49" s="14">
        <f t="shared" si="13"/>
        <v>0.01046432120644833</v>
      </c>
      <c r="L49" s="13">
        <f t="shared" si="0"/>
        <v>0.010283995578731359</v>
      </c>
      <c r="M49" s="23">
        <f t="shared" si="14"/>
        <v>58.060070505133524</v>
      </c>
      <c r="N49" s="13">
        <f t="shared" si="15"/>
        <v>0.046296296296296294</v>
      </c>
      <c r="O49" s="23">
        <f t="shared" si="3"/>
        <v>0</v>
      </c>
      <c r="P49">
        <f t="shared" si="16"/>
        <v>0</v>
      </c>
      <c r="Q49" s="25">
        <f t="shared" si="4"/>
        <v>0</v>
      </c>
    </row>
    <row r="50" spans="1:17" ht="12.75">
      <c r="A50">
        <f t="shared" si="5"/>
        <v>30</v>
      </c>
      <c r="B50">
        <f t="shared" si="6"/>
        <v>300</v>
      </c>
      <c r="C50" s="26">
        <f t="shared" si="20"/>
        <v>0.0074</v>
      </c>
      <c r="D50" s="13">
        <f t="shared" si="7"/>
        <v>0.0074</v>
      </c>
      <c r="E50" s="13">
        <f t="shared" si="8"/>
        <v>0.16439999999999994</v>
      </c>
      <c r="F50" s="13">
        <f t="shared" si="9"/>
        <v>0</v>
      </c>
      <c r="G50" s="13">
        <f t="shared" si="10"/>
        <v>0</v>
      </c>
      <c r="H50" s="13">
        <f t="shared" si="2"/>
        <v>0.046611356352999865</v>
      </c>
      <c r="I50" s="13">
        <f t="shared" si="11"/>
        <v>0.004463032064385523</v>
      </c>
      <c r="J50" s="13">
        <f t="shared" si="12"/>
        <v>0.0017852128257542094</v>
      </c>
      <c r="K50" s="14">
        <f t="shared" si="13"/>
        <v>0.010800537595812967</v>
      </c>
      <c r="L50" s="13">
        <f t="shared" si="0"/>
        <v>0.010632429401130648</v>
      </c>
      <c r="M50" s="23">
        <f t="shared" si="14"/>
        <v>64.43952814581192</v>
      </c>
      <c r="N50" s="13">
        <f t="shared" si="15"/>
        <v>0.046296296296296294</v>
      </c>
      <c r="O50" s="23">
        <f t="shared" si="3"/>
        <v>0</v>
      </c>
      <c r="P50">
        <f t="shared" si="16"/>
        <v>0</v>
      </c>
      <c r="Q50" s="25">
        <f t="shared" si="4"/>
        <v>0</v>
      </c>
    </row>
    <row r="51" spans="1:17" ht="12.75">
      <c r="A51">
        <f t="shared" si="5"/>
        <v>31</v>
      </c>
      <c r="B51">
        <f t="shared" si="6"/>
        <v>310</v>
      </c>
      <c r="C51" s="26">
        <f aca="true" t="shared" si="21" ref="C51:C56">0.0518*$B$5/60</f>
        <v>0.008633333333333333</v>
      </c>
      <c r="D51" s="13">
        <f t="shared" si="7"/>
        <v>0.008633333333333333</v>
      </c>
      <c r="E51" s="13">
        <f t="shared" si="8"/>
        <v>0.17303333333333326</v>
      </c>
      <c r="F51" s="13">
        <f t="shared" si="9"/>
        <v>0</v>
      </c>
      <c r="G51" s="13">
        <f t="shared" si="10"/>
        <v>0</v>
      </c>
      <c r="H51" s="13">
        <f t="shared" si="2"/>
        <v>0.05198158671162064</v>
      </c>
      <c r="I51" s="13">
        <f t="shared" si="11"/>
        <v>0.005370230358620776</v>
      </c>
      <c r="J51" s="13">
        <f t="shared" si="12"/>
        <v>0.0021480921434483104</v>
      </c>
      <c r="K51" s="14">
        <f t="shared" si="13"/>
        <v>0.012995957467862279</v>
      </c>
      <c r="L51" s="13">
        <f t="shared" si="0"/>
        <v>0.011898247531837623</v>
      </c>
      <c r="M51" s="23">
        <f t="shared" si="14"/>
        <v>71.57847666491449</v>
      </c>
      <c r="N51" s="13">
        <f t="shared" si="15"/>
        <v>0.046296296296296294</v>
      </c>
      <c r="O51" s="23">
        <f t="shared" si="3"/>
        <v>0</v>
      </c>
      <c r="P51">
        <f t="shared" si="16"/>
        <v>0</v>
      </c>
      <c r="Q51" s="25">
        <f t="shared" si="4"/>
        <v>0</v>
      </c>
    </row>
    <row r="52" spans="1:17" ht="12.75">
      <c r="A52">
        <f t="shared" si="5"/>
        <v>32</v>
      </c>
      <c r="B52">
        <f t="shared" si="6"/>
        <v>320</v>
      </c>
      <c r="C52" s="26">
        <f t="shared" si="21"/>
        <v>0.008633333333333333</v>
      </c>
      <c r="D52" s="13">
        <f t="shared" si="7"/>
        <v>0.008633333333333333</v>
      </c>
      <c r="E52" s="13">
        <f t="shared" si="8"/>
        <v>0.1816666666666666</v>
      </c>
      <c r="F52" s="13">
        <f t="shared" si="9"/>
        <v>0</v>
      </c>
      <c r="G52" s="13">
        <f t="shared" si="10"/>
        <v>0</v>
      </c>
      <c r="H52" s="13">
        <f t="shared" si="2"/>
        <v>0.057515162065220525</v>
      </c>
      <c r="I52" s="13">
        <f t="shared" si="11"/>
        <v>0.005533575353599884</v>
      </c>
      <c r="J52" s="13">
        <f t="shared" si="12"/>
        <v>0.0022134301414399537</v>
      </c>
      <c r="K52" s="14">
        <f t="shared" si="13"/>
        <v>0.01339125235571172</v>
      </c>
      <c r="L52" s="13">
        <f t="shared" si="0"/>
        <v>0.013193604911787</v>
      </c>
      <c r="M52" s="23">
        <f t="shared" si="14"/>
        <v>79.49463961198668</v>
      </c>
      <c r="N52" s="13">
        <f t="shared" si="15"/>
        <v>0.046296296296296294</v>
      </c>
      <c r="O52" s="23">
        <f t="shared" si="3"/>
        <v>0</v>
      </c>
      <c r="P52">
        <f t="shared" si="16"/>
        <v>0</v>
      </c>
      <c r="Q52" s="25">
        <f t="shared" si="4"/>
        <v>0</v>
      </c>
    </row>
    <row r="53" spans="1:17" ht="12.75">
      <c r="A53">
        <f t="shared" si="5"/>
        <v>33</v>
      </c>
      <c r="B53">
        <f t="shared" si="6"/>
        <v>330</v>
      </c>
      <c r="C53" s="26">
        <f t="shared" si="21"/>
        <v>0.008633333333333333</v>
      </c>
      <c r="D53" s="13">
        <f t="shared" si="7"/>
        <v>0.008633333333333333</v>
      </c>
      <c r="E53" s="13">
        <f t="shared" si="8"/>
        <v>0.1902999999999999</v>
      </c>
      <c r="F53" s="13">
        <f t="shared" si="9"/>
        <v>0</v>
      </c>
      <c r="G53" s="13">
        <f t="shared" si="10"/>
        <v>0</v>
      </c>
      <c r="H53" s="13">
        <f t="shared" si="2"/>
        <v>0.0632001167732327</v>
      </c>
      <c r="I53" s="13">
        <f t="shared" si="11"/>
        <v>0.005684954708012176</v>
      </c>
      <c r="J53" s="13">
        <f t="shared" si="12"/>
        <v>0.0022739818832048704</v>
      </c>
      <c r="K53" s="14">
        <f t="shared" si="13"/>
        <v>0.013757590393389465</v>
      </c>
      <c r="L53" s="13">
        <f t="shared" si="0"/>
        <v>0.013574421374550592</v>
      </c>
      <c r="M53" s="23">
        <f t="shared" si="14"/>
        <v>87.63929243671704</v>
      </c>
      <c r="N53" s="13">
        <f t="shared" si="15"/>
        <v>0.046296296296296294</v>
      </c>
      <c r="O53" s="23">
        <f t="shared" si="3"/>
        <v>0</v>
      </c>
      <c r="P53">
        <f t="shared" si="16"/>
        <v>0</v>
      </c>
      <c r="Q53" s="25">
        <f t="shared" si="4"/>
        <v>0</v>
      </c>
    </row>
    <row r="54" spans="1:17" ht="12.75">
      <c r="A54">
        <f t="shared" si="5"/>
        <v>34</v>
      </c>
      <c r="B54">
        <f t="shared" si="6"/>
        <v>340</v>
      </c>
      <c r="C54" s="26">
        <f t="shared" si="21"/>
        <v>0.008633333333333333</v>
      </c>
      <c r="D54" s="13">
        <f t="shared" si="7"/>
        <v>0.008633333333333333</v>
      </c>
      <c r="E54" s="13">
        <f t="shared" si="8"/>
        <v>0.19893333333333324</v>
      </c>
      <c r="F54" s="13">
        <f t="shared" si="9"/>
        <v>0</v>
      </c>
      <c r="G54" s="13">
        <f t="shared" si="10"/>
        <v>0</v>
      </c>
      <c r="H54" s="13">
        <f t="shared" si="2"/>
        <v>0.06902562604270604</v>
      </c>
      <c r="I54" s="13">
        <f t="shared" si="11"/>
        <v>0.005825509269473339</v>
      </c>
      <c r="J54" s="13">
        <f t="shared" si="12"/>
        <v>0.0023302037077893357</v>
      </c>
      <c r="K54" s="14">
        <f t="shared" si="13"/>
        <v>0.014097732432125481</v>
      </c>
      <c r="L54" s="13">
        <f t="shared" si="0"/>
        <v>0.013927661412757473</v>
      </c>
      <c r="M54" s="23">
        <f t="shared" si="14"/>
        <v>95.99588928437153</v>
      </c>
      <c r="N54" s="13">
        <f t="shared" si="15"/>
        <v>0.046296296296296294</v>
      </c>
      <c r="O54" s="23">
        <f t="shared" si="3"/>
        <v>0</v>
      </c>
      <c r="P54">
        <f t="shared" si="16"/>
        <v>0</v>
      </c>
      <c r="Q54" s="25">
        <f t="shared" si="4"/>
        <v>0</v>
      </c>
    </row>
    <row r="55" spans="1:17" ht="12.75">
      <c r="A55">
        <f t="shared" si="5"/>
        <v>35</v>
      </c>
      <c r="B55">
        <f t="shared" si="6"/>
        <v>350</v>
      </c>
      <c r="C55" s="26">
        <f t="shared" si="21"/>
        <v>0.008633333333333333</v>
      </c>
      <c r="D55" s="13">
        <f t="shared" si="7"/>
        <v>0.008633333333333333</v>
      </c>
      <c r="E55" s="13">
        <f t="shared" si="8"/>
        <v>0.20756666666666657</v>
      </c>
      <c r="F55" s="13">
        <f t="shared" si="9"/>
        <v>0</v>
      </c>
      <c r="G55" s="13">
        <f t="shared" si="10"/>
        <v>0</v>
      </c>
      <c r="H55" s="13">
        <f t="shared" si="2"/>
        <v>0.0749818731280281</v>
      </c>
      <c r="I55" s="13">
        <f t="shared" si="11"/>
        <v>0.005956247085322067</v>
      </c>
      <c r="J55" s="13">
        <f t="shared" si="12"/>
        <v>0.002382498834128827</v>
      </c>
      <c r="K55" s="14">
        <f t="shared" si="13"/>
        <v>0.014414117946479404</v>
      </c>
      <c r="L55" s="13">
        <f t="shared" si="0"/>
        <v>0.014255925189302443</v>
      </c>
      <c r="M55" s="23">
        <f t="shared" si="14"/>
        <v>104.549444397953</v>
      </c>
      <c r="N55" s="13">
        <f t="shared" si="15"/>
        <v>0.046296296296296294</v>
      </c>
      <c r="O55" s="23">
        <f t="shared" si="3"/>
        <v>0</v>
      </c>
      <c r="P55">
        <f t="shared" si="16"/>
        <v>0</v>
      </c>
      <c r="Q55" s="25">
        <f t="shared" si="4"/>
        <v>0</v>
      </c>
    </row>
    <row r="56" spans="1:17" ht="12.75">
      <c r="A56">
        <f t="shared" si="5"/>
        <v>36</v>
      </c>
      <c r="B56">
        <f t="shared" si="6"/>
        <v>360</v>
      </c>
      <c r="C56" s="26">
        <f t="shared" si="21"/>
        <v>0.008633333333333333</v>
      </c>
      <c r="D56" s="13">
        <f t="shared" si="7"/>
        <v>0.008633333333333333</v>
      </c>
      <c r="E56" s="13">
        <f t="shared" si="8"/>
        <v>0.2161999999999999</v>
      </c>
      <c r="F56" s="13">
        <f t="shared" si="9"/>
        <v>0</v>
      </c>
      <c r="G56" s="13">
        <f t="shared" si="10"/>
        <v>0</v>
      </c>
      <c r="H56" s="13">
        <f t="shared" si="2"/>
        <v>0.08105993465893063</v>
      </c>
      <c r="I56" s="13">
        <f t="shared" si="11"/>
        <v>0.006078061530902526</v>
      </c>
      <c r="J56" s="13">
        <f t="shared" si="12"/>
        <v>0.0024312246123610105</v>
      </c>
      <c r="K56" s="14">
        <f t="shared" si="13"/>
        <v>0.014708908904784112</v>
      </c>
      <c r="L56" s="13">
        <f t="shared" si="0"/>
        <v>0.014561513425631757</v>
      </c>
      <c r="M56" s="23">
        <f t="shared" si="14"/>
        <v>113.28635245333206</v>
      </c>
      <c r="N56" s="13">
        <f t="shared" si="15"/>
        <v>0.046296296296296294</v>
      </c>
      <c r="O56" s="23">
        <f t="shared" si="3"/>
        <v>0</v>
      </c>
      <c r="P56">
        <f t="shared" si="16"/>
        <v>0</v>
      </c>
      <c r="Q56" s="25">
        <f t="shared" si="4"/>
        <v>0</v>
      </c>
    </row>
    <row r="57" spans="1:17" ht="12.75">
      <c r="A57">
        <f t="shared" si="5"/>
        <v>37</v>
      </c>
      <c r="B57">
        <f t="shared" si="6"/>
        <v>370</v>
      </c>
      <c r="C57" s="26">
        <f aca="true" t="shared" si="22" ref="C57:C62">0.0648*$B$5/60</f>
        <v>0.010799999999999999</v>
      </c>
      <c r="D57" s="13">
        <f t="shared" si="7"/>
        <v>0.010799999999999999</v>
      </c>
      <c r="E57" s="13">
        <f t="shared" si="8"/>
        <v>0.2269999999999999</v>
      </c>
      <c r="F57" s="13">
        <f t="shared" si="9"/>
        <v>0</v>
      </c>
      <c r="G57" s="13">
        <f t="shared" si="10"/>
        <v>0</v>
      </c>
      <c r="H57" s="13">
        <f t="shared" si="2"/>
        <v>0.08882255153800263</v>
      </c>
      <c r="I57" s="13">
        <f t="shared" si="11"/>
        <v>0.007762616879071996</v>
      </c>
      <c r="J57" s="13">
        <f t="shared" si="12"/>
        <v>0.0031050467516287985</v>
      </c>
      <c r="K57" s="14">
        <f t="shared" si="13"/>
        <v>0.01878553284735423</v>
      </c>
      <c r="L57" s="13">
        <f t="shared" si="0"/>
        <v>0.01674722087606917</v>
      </c>
      <c r="M57" s="23">
        <f t="shared" si="14"/>
        <v>123.33468497897356</v>
      </c>
      <c r="N57" s="13">
        <f t="shared" si="15"/>
        <v>0.046296296296296294</v>
      </c>
      <c r="O57" s="23">
        <f t="shared" si="3"/>
        <v>0</v>
      </c>
      <c r="P57">
        <f t="shared" si="16"/>
        <v>0</v>
      </c>
      <c r="Q57" s="25">
        <f t="shared" si="4"/>
        <v>0</v>
      </c>
    </row>
    <row r="58" spans="1:17" ht="12.75">
      <c r="A58">
        <f t="shared" si="5"/>
        <v>38</v>
      </c>
      <c r="B58">
        <f t="shared" si="6"/>
        <v>380</v>
      </c>
      <c r="C58" s="26">
        <f t="shared" si="22"/>
        <v>0.010799999999999999</v>
      </c>
      <c r="D58" s="13">
        <f t="shared" si="7"/>
        <v>0.010799999999999999</v>
      </c>
      <c r="E58" s="13">
        <f t="shared" si="8"/>
        <v>0.2377999999999999</v>
      </c>
      <c r="F58" s="13">
        <f t="shared" si="9"/>
        <v>0</v>
      </c>
      <c r="G58" s="13">
        <f t="shared" si="10"/>
        <v>0</v>
      </c>
      <c r="H58" s="13">
        <f t="shared" si="2"/>
        <v>0.0967487514406135</v>
      </c>
      <c r="I58" s="13">
        <f t="shared" si="11"/>
        <v>0.00792619990261087</v>
      </c>
      <c r="J58" s="13">
        <f t="shared" si="12"/>
        <v>0.003170479961044348</v>
      </c>
      <c r="K58" s="14">
        <f t="shared" si="13"/>
        <v>0.019181403764318306</v>
      </c>
      <c r="L58" s="13">
        <f t="shared" si="0"/>
        <v>0.01898346830583627</v>
      </c>
      <c r="M58" s="23">
        <f t="shared" si="14"/>
        <v>134.72476596247532</v>
      </c>
      <c r="N58" s="13">
        <f t="shared" si="15"/>
        <v>0.046296296296296294</v>
      </c>
      <c r="O58" s="23">
        <f t="shared" si="3"/>
        <v>0</v>
      </c>
      <c r="P58">
        <f t="shared" si="16"/>
        <v>0</v>
      </c>
      <c r="Q58" s="25">
        <f>+P58/$K$10</f>
        <v>0</v>
      </c>
    </row>
    <row r="59" spans="1:17" ht="12.75">
      <c r="A59">
        <f t="shared" si="5"/>
        <v>39</v>
      </c>
      <c r="B59">
        <f t="shared" si="6"/>
        <v>390</v>
      </c>
      <c r="C59" s="26">
        <f t="shared" si="22"/>
        <v>0.010799999999999999</v>
      </c>
      <c r="D59" s="13">
        <f t="shared" si="7"/>
        <v>0.010799999999999999</v>
      </c>
      <c r="E59" s="13">
        <f t="shared" si="8"/>
        <v>0.2485999999999999</v>
      </c>
      <c r="F59" s="13">
        <f t="shared" si="9"/>
        <v>0</v>
      </c>
      <c r="G59" s="13">
        <f t="shared" si="10"/>
        <v>0</v>
      </c>
      <c r="H59" s="13">
        <f t="shared" si="2"/>
        <v>0.10482566586367767</v>
      </c>
      <c r="I59" s="13">
        <f t="shared" si="11"/>
        <v>0.008076914423064172</v>
      </c>
      <c r="J59" s="13">
        <f t="shared" si="12"/>
        <v>0.003230765769225669</v>
      </c>
      <c r="K59" s="14">
        <f t="shared" si="13"/>
        <v>0.019546132903815298</v>
      </c>
      <c r="L59" s="13">
        <f t="shared" si="0"/>
        <v>0.019363768334066802</v>
      </c>
      <c r="M59" s="23">
        <f t="shared" si="14"/>
        <v>146.3430269629154</v>
      </c>
      <c r="N59" s="13">
        <f t="shared" si="15"/>
        <v>0.046296296296296294</v>
      </c>
      <c r="O59" s="23">
        <f t="shared" si="3"/>
        <v>0</v>
      </c>
      <c r="P59">
        <f t="shared" si="16"/>
        <v>0</v>
      </c>
      <c r="Q59" s="25">
        <f t="shared" si="4"/>
        <v>0</v>
      </c>
    </row>
    <row r="60" spans="1:17" ht="12.75">
      <c r="A60">
        <f t="shared" si="5"/>
        <v>40</v>
      </c>
      <c r="B60">
        <f t="shared" si="6"/>
        <v>400</v>
      </c>
      <c r="C60" s="26">
        <f t="shared" si="22"/>
        <v>0.010799999999999999</v>
      </c>
      <c r="D60" s="13">
        <f t="shared" si="7"/>
        <v>0.010799999999999999</v>
      </c>
      <c r="E60" s="13">
        <f t="shared" si="8"/>
        <v>0.2593999999999999</v>
      </c>
      <c r="F60" s="13">
        <f t="shared" si="9"/>
        <v>0</v>
      </c>
      <c r="G60" s="13">
        <f t="shared" si="10"/>
        <v>0</v>
      </c>
      <c r="H60" s="13">
        <f t="shared" si="2"/>
        <v>0.11304174157490486</v>
      </c>
      <c r="I60" s="13">
        <f t="shared" si="11"/>
        <v>0.008216075711227191</v>
      </c>
      <c r="J60" s="13">
        <f t="shared" si="12"/>
        <v>0.003286430284490877</v>
      </c>
      <c r="K60" s="14">
        <f t="shared" si="13"/>
        <v>0.019882903221169805</v>
      </c>
      <c r="L60" s="13">
        <f t="shared" si="0"/>
        <v>0.019714518062492553</v>
      </c>
      <c r="M60" s="23">
        <f t="shared" si="14"/>
        <v>158.1717378004109</v>
      </c>
      <c r="N60" s="13">
        <f t="shared" si="15"/>
        <v>0.046296296296296294</v>
      </c>
      <c r="O60" s="23">
        <f t="shared" si="3"/>
        <v>0</v>
      </c>
      <c r="P60">
        <f t="shared" si="16"/>
        <v>0</v>
      </c>
      <c r="Q60" s="25">
        <f t="shared" si="4"/>
        <v>0</v>
      </c>
    </row>
    <row r="61" spans="1:17" ht="12.75">
      <c r="A61">
        <f t="shared" si="5"/>
        <v>41</v>
      </c>
      <c r="B61">
        <f t="shared" si="6"/>
        <v>410</v>
      </c>
      <c r="C61" s="26">
        <f t="shared" si="22"/>
        <v>0.010799999999999999</v>
      </c>
      <c r="D61" s="13">
        <f t="shared" si="7"/>
        <v>0.010799999999999999</v>
      </c>
      <c r="E61" s="13">
        <f t="shared" si="8"/>
        <v>0.2701999999999999</v>
      </c>
      <c r="F61" s="13">
        <f t="shared" si="9"/>
        <v>0</v>
      </c>
      <c r="G61" s="13">
        <f t="shared" si="10"/>
        <v>0</v>
      </c>
      <c r="H61" s="13">
        <f t="shared" si="2"/>
        <v>0.12138657675972582</v>
      </c>
      <c r="I61" s="13">
        <f t="shared" si="11"/>
        <v>0.008344835184820959</v>
      </c>
      <c r="J61" s="13">
        <f t="shared" si="12"/>
        <v>0.0033379340739283837</v>
      </c>
      <c r="K61" s="14">
        <f t="shared" si="13"/>
        <v>0.020194501147266723</v>
      </c>
      <c r="L61" s="13">
        <f t="shared" si="0"/>
        <v>0.020038702184218264</v>
      </c>
      <c r="M61" s="23">
        <f t="shared" si="14"/>
        <v>170.19495911094188</v>
      </c>
      <c r="N61" s="13">
        <f t="shared" si="15"/>
        <v>0.046296296296296294</v>
      </c>
      <c r="O61" s="23">
        <f t="shared" si="3"/>
        <v>0</v>
      </c>
      <c r="P61">
        <f t="shared" si="16"/>
        <v>0</v>
      </c>
      <c r="Q61" s="25">
        <f t="shared" si="4"/>
        <v>0</v>
      </c>
    </row>
    <row r="62" spans="1:17" ht="12.75">
      <c r="A62">
        <f t="shared" si="5"/>
        <v>42</v>
      </c>
      <c r="B62">
        <f t="shared" si="6"/>
        <v>420</v>
      </c>
      <c r="C62" s="26">
        <f t="shared" si="22"/>
        <v>0.010799999999999999</v>
      </c>
      <c r="D62" s="13">
        <f t="shared" si="7"/>
        <v>0.010799999999999999</v>
      </c>
      <c r="E62" s="13">
        <f t="shared" si="8"/>
        <v>0.28099999999999986</v>
      </c>
      <c r="F62" s="13">
        <f t="shared" si="9"/>
        <v>0</v>
      </c>
      <c r="G62" s="13">
        <f t="shared" si="10"/>
        <v>0</v>
      </c>
      <c r="H62" s="13">
        <f t="shared" si="2"/>
        <v>0.12985078106762937</v>
      </c>
      <c r="I62" s="13">
        <f t="shared" si="11"/>
        <v>0.008464204307903553</v>
      </c>
      <c r="J62" s="13">
        <f t="shared" si="12"/>
        <v>0.003385681723161421</v>
      </c>
      <c r="K62" s="14">
        <f t="shared" si="13"/>
        <v>0.0204833744251266</v>
      </c>
      <c r="L62" s="13">
        <f t="shared" si="0"/>
        <v>0.02033893778619666</v>
      </c>
      <c r="M62" s="23">
        <f t="shared" si="14"/>
        <v>182.39832178265988</v>
      </c>
      <c r="N62" s="13">
        <f t="shared" si="15"/>
        <v>0.046296296296296294</v>
      </c>
      <c r="O62" s="23">
        <f t="shared" si="3"/>
        <v>0</v>
      </c>
      <c r="P62">
        <f t="shared" si="16"/>
        <v>0</v>
      </c>
      <c r="Q62" s="25">
        <f t="shared" si="4"/>
        <v>0</v>
      </c>
    </row>
    <row r="63" spans="1:17" ht="12.75">
      <c r="A63">
        <f t="shared" si="5"/>
        <v>43</v>
      </c>
      <c r="B63">
        <f t="shared" si="6"/>
        <v>430</v>
      </c>
      <c r="C63" s="26">
        <f aca="true" t="shared" si="23" ref="C63:C68">0.1644*$B$5/60</f>
        <v>0.027399999999999997</v>
      </c>
      <c r="D63" s="13">
        <f t="shared" si="7"/>
        <v>0.027399999999999997</v>
      </c>
      <c r="E63" s="13">
        <f t="shared" si="8"/>
        <v>0.30839999999999984</v>
      </c>
      <c r="F63" s="13">
        <f t="shared" si="9"/>
        <v>0</v>
      </c>
      <c r="G63" s="13">
        <f t="shared" si="10"/>
        <v>0</v>
      </c>
      <c r="H63" s="13">
        <f t="shared" si="2"/>
        <v>0.1518047254651873</v>
      </c>
      <c r="I63" s="13">
        <f t="shared" si="11"/>
        <v>0.021953944397557934</v>
      </c>
      <c r="J63" s="13">
        <f t="shared" si="12"/>
        <v>0.008781577759023175</v>
      </c>
      <c r="K63" s="14">
        <f t="shared" si="13"/>
        <v>0.053128545442090204</v>
      </c>
      <c r="L63" s="13">
        <f t="shared" si="0"/>
        <v>0.0368059599336084</v>
      </c>
      <c r="M63" s="23">
        <f t="shared" si="14"/>
        <v>204.4818977428249</v>
      </c>
      <c r="N63" s="13">
        <f t="shared" si="15"/>
        <v>0.046296296296296294</v>
      </c>
      <c r="O63" s="23">
        <f t="shared" si="3"/>
        <v>0</v>
      </c>
      <c r="P63">
        <f t="shared" si="16"/>
        <v>0</v>
      </c>
      <c r="Q63" s="25">
        <f t="shared" si="4"/>
        <v>0</v>
      </c>
    </row>
    <row r="64" spans="1:17" ht="12.75">
      <c r="A64">
        <f t="shared" si="5"/>
        <v>44</v>
      </c>
      <c r="B64">
        <f t="shared" si="6"/>
        <v>440</v>
      </c>
      <c r="C64" s="26">
        <f t="shared" si="23"/>
        <v>0.027399999999999997</v>
      </c>
      <c r="D64" s="13">
        <f t="shared" si="7"/>
        <v>0.027399999999999997</v>
      </c>
      <c r="E64" s="13">
        <f t="shared" si="8"/>
        <v>0.3357999999999998</v>
      </c>
      <c r="F64" s="13">
        <f t="shared" si="9"/>
        <v>0</v>
      </c>
      <c r="G64" s="13">
        <f t="shared" si="10"/>
        <v>0</v>
      </c>
      <c r="H64" s="13">
        <f t="shared" si="2"/>
        <v>0.174356675461116</v>
      </c>
      <c r="I64" s="13">
        <f t="shared" si="11"/>
        <v>0.02255194999592869</v>
      </c>
      <c r="J64" s="13">
        <f t="shared" si="12"/>
        <v>0.009020779998371475</v>
      </c>
      <c r="K64" s="14">
        <f t="shared" si="13"/>
        <v>0.054575718990147425</v>
      </c>
      <c r="L64" s="13">
        <f t="shared" si="0"/>
        <v>0.053852132216118814</v>
      </c>
      <c r="M64" s="23">
        <f t="shared" si="14"/>
        <v>236.7931770724962</v>
      </c>
      <c r="N64" s="13">
        <f t="shared" si="15"/>
        <v>0.046296296296296294</v>
      </c>
      <c r="O64" s="23">
        <f t="shared" si="3"/>
        <v>4.5335015518935124</v>
      </c>
      <c r="P64">
        <f t="shared" si="16"/>
        <v>4.5335015518935124</v>
      </c>
      <c r="Q64" s="25">
        <f t="shared" si="4"/>
        <v>0.002266750775946756</v>
      </c>
    </row>
    <row r="65" spans="1:17" ht="12.75">
      <c r="A65">
        <f t="shared" si="5"/>
        <v>45</v>
      </c>
      <c r="B65">
        <f t="shared" si="6"/>
        <v>450</v>
      </c>
      <c r="C65" s="26">
        <f t="shared" si="23"/>
        <v>0.027399999999999997</v>
      </c>
      <c r="D65" s="13">
        <f t="shared" si="7"/>
        <v>0.027399999999999997</v>
      </c>
      <c r="E65" s="13">
        <f t="shared" si="8"/>
        <v>0.3631999999999998</v>
      </c>
      <c r="F65" s="13">
        <f t="shared" si="9"/>
        <v>0</v>
      </c>
      <c r="G65" s="13">
        <f t="shared" si="10"/>
        <v>0</v>
      </c>
      <c r="H65" s="13">
        <f t="shared" si="2"/>
        <v>0.1974132610657609</v>
      </c>
      <c r="I65" s="13">
        <f t="shared" si="11"/>
        <v>0.023056585604644908</v>
      </c>
      <c r="J65" s="13">
        <f t="shared" si="12"/>
        <v>0.009222634241857963</v>
      </c>
      <c r="K65" s="14">
        <f t="shared" si="13"/>
        <v>0.055796937163240676</v>
      </c>
      <c r="L65" s="13">
        <f t="shared" si="0"/>
        <v>0.05518632807669405</v>
      </c>
      <c r="M65" s="23">
        <f t="shared" si="14"/>
        <v>269.9049739185126</v>
      </c>
      <c r="N65" s="13">
        <f t="shared" si="15"/>
        <v>0.046296296296296294</v>
      </c>
      <c r="O65" s="23">
        <f t="shared" si="3"/>
        <v>5.334019068238652</v>
      </c>
      <c r="P65">
        <f t="shared" si="16"/>
        <v>9.867520620132165</v>
      </c>
      <c r="Q65" s="25">
        <f t="shared" si="4"/>
        <v>0.004933760310066083</v>
      </c>
    </row>
    <row r="66" spans="1:17" ht="12.75">
      <c r="A66">
        <f t="shared" si="5"/>
        <v>46</v>
      </c>
      <c r="B66">
        <f t="shared" si="6"/>
        <v>460</v>
      </c>
      <c r="C66" s="26">
        <f t="shared" si="23"/>
        <v>0.027399999999999997</v>
      </c>
      <c r="D66" s="13">
        <f t="shared" si="7"/>
        <v>0.027399999999999997</v>
      </c>
      <c r="E66" s="13">
        <f t="shared" si="8"/>
        <v>0.3905999999999998</v>
      </c>
      <c r="F66" s="13">
        <f t="shared" si="9"/>
        <v>0</v>
      </c>
      <c r="G66" s="13">
        <f t="shared" si="10"/>
        <v>0</v>
      </c>
      <c r="H66" s="13">
        <f t="shared" si="2"/>
        <v>0.2208995885340583</v>
      </c>
      <c r="I66" s="13">
        <f t="shared" si="11"/>
        <v>0.023486327468297402</v>
      </c>
      <c r="J66" s="13">
        <f t="shared" si="12"/>
        <v>0.00939453098731896</v>
      </c>
      <c r="K66" s="14">
        <f t="shared" si="13"/>
        <v>0.05683691247327971</v>
      </c>
      <c r="L66" s="13">
        <f t="shared" si="0"/>
        <v>0.05631692481826019</v>
      </c>
      <c r="M66" s="23">
        <f t="shared" si="14"/>
        <v>303.6951288094687</v>
      </c>
      <c r="N66" s="13">
        <f t="shared" si="15"/>
        <v>0.046296296296296294</v>
      </c>
      <c r="O66" s="23">
        <f t="shared" si="3"/>
        <v>6.0123771131783394</v>
      </c>
      <c r="P66">
        <f t="shared" si="16"/>
        <v>15.879897733310504</v>
      </c>
      <c r="Q66" s="25">
        <f t="shared" si="4"/>
        <v>0.007939948866655252</v>
      </c>
    </row>
    <row r="67" spans="1:17" ht="12.75">
      <c r="A67">
        <f t="shared" si="5"/>
        <v>47</v>
      </c>
      <c r="B67">
        <f t="shared" si="6"/>
        <v>470</v>
      </c>
      <c r="C67" s="26">
        <f t="shared" si="23"/>
        <v>0.027399999999999997</v>
      </c>
      <c r="D67" s="13">
        <f t="shared" si="7"/>
        <v>0.027399999999999997</v>
      </c>
      <c r="E67" s="13">
        <f t="shared" si="8"/>
        <v>0.41799999999999976</v>
      </c>
      <c r="F67" s="13">
        <f t="shared" si="9"/>
        <v>0</v>
      </c>
      <c r="G67" s="13">
        <f t="shared" si="10"/>
        <v>0</v>
      </c>
      <c r="H67" s="13">
        <f t="shared" si="2"/>
        <v>0.2447548856492248</v>
      </c>
      <c r="I67" s="13">
        <f t="shared" si="11"/>
        <v>0.023855297115166485</v>
      </c>
      <c r="J67" s="13">
        <f t="shared" si="12"/>
        <v>0.009542118846066594</v>
      </c>
      <c r="K67" s="14">
        <f t="shared" si="13"/>
        <v>0.05772981901870289</v>
      </c>
      <c r="L67" s="13">
        <f t="shared" si="0"/>
        <v>0.0572833657459913</v>
      </c>
      <c r="M67" s="23">
        <f t="shared" si="14"/>
        <v>338.06514825706347</v>
      </c>
      <c r="N67" s="13">
        <f t="shared" si="15"/>
        <v>0.046296296296296294</v>
      </c>
      <c r="O67" s="23">
        <f t="shared" si="3"/>
        <v>6.592241669817003</v>
      </c>
      <c r="P67">
        <f t="shared" si="16"/>
        <v>22.472139403127507</v>
      </c>
      <c r="Q67" s="25">
        <f t="shared" si="4"/>
        <v>0.011236069701563753</v>
      </c>
    </row>
    <row r="68" spans="1:17" ht="12.75">
      <c r="A68">
        <f t="shared" si="5"/>
        <v>48</v>
      </c>
      <c r="B68">
        <f t="shared" si="6"/>
        <v>480</v>
      </c>
      <c r="C68" s="26">
        <f t="shared" si="23"/>
        <v>0.027399999999999997</v>
      </c>
      <c r="D68" s="13">
        <f t="shared" si="7"/>
        <v>0.027399999999999997</v>
      </c>
      <c r="E68" s="13">
        <f t="shared" si="8"/>
        <v>0.44539999999999974</v>
      </c>
      <c r="F68" s="13">
        <f t="shared" si="9"/>
        <v>0</v>
      </c>
      <c r="G68" s="13">
        <f t="shared" si="10"/>
        <v>0</v>
      </c>
      <c r="H68" s="13">
        <f t="shared" si="2"/>
        <v>0.26892932321175206</v>
      </c>
      <c r="I68" s="13">
        <f t="shared" si="11"/>
        <v>0.024174437562527268</v>
      </c>
      <c r="J68" s="13">
        <f t="shared" si="12"/>
        <v>0.009669775025010909</v>
      </c>
      <c r="K68" s="14">
        <f t="shared" si="13"/>
        <v>0.05850213890131599</v>
      </c>
      <c r="L68" s="13">
        <f t="shared" si="0"/>
        <v>0.05811597896000944</v>
      </c>
      <c r="M68" s="23">
        <f t="shared" si="14"/>
        <v>372.9347356330691</v>
      </c>
      <c r="N68" s="13">
        <f t="shared" si="15"/>
        <v>0.046296296296296294</v>
      </c>
      <c r="O68" s="23">
        <f t="shared" si="3"/>
        <v>7.091809598227887</v>
      </c>
      <c r="P68">
        <f t="shared" si="16"/>
        <v>29.563949001355393</v>
      </c>
      <c r="Q68" s="25">
        <f t="shared" si="4"/>
        <v>0.014781974500677697</v>
      </c>
    </row>
    <row r="69" spans="1:17" ht="12.75">
      <c r="A69">
        <f t="shared" si="5"/>
        <v>49</v>
      </c>
      <c r="B69">
        <f t="shared" si="6"/>
        <v>490</v>
      </c>
      <c r="C69" s="26">
        <f aca="true" t="shared" si="24" ref="C69:C74">0.0758*$B$5/60</f>
        <v>0.012633333333333333</v>
      </c>
      <c r="D69" s="13">
        <f t="shared" si="7"/>
        <v>0.012633333333333333</v>
      </c>
      <c r="E69" s="13">
        <f t="shared" si="8"/>
        <v>0.45803333333333307</v>
      </c>
      <c r="F69" s="13">
        <f t="shared" si="9"/>
        <v>0</v>
      </c>
      <c r="G69" s="13">
        <f t="shared" si="10"/>
        <v>0</v>
      </c>
      <c r="H69" s="13">
        <f t="shared" si="2"/>
        <v>0.280171273057826</v>
      </c>
      <c r="I69" s="13">
        <f t="shared" si="11"/>
        <v>0.011241949846073962</v>
      </c>
      <c r="J69" s="13">
        <f t="shared" si="12"/>
        <v>0.004496779938429585</v>
      </c>
      <c r="K69" s="14">
        <f t="shared" si="13"/>
        <v>0.02720551862749899</v>
      </c>
      <c r="L69" s="13">
        <f t="shared" si="0"/>
        <v>0.04285382876440749</v>
      </c>
      <c r="M69" s="23">
        <f t="shared" si="14"/>
        <v>398.6470328917136</v>
      </c>
      <c r="N69" s="13">
        <f t="shared" si="15"/>
        <v>0.046296296296296294</v>
      </c>
      <c r="O69" s="23">
        <f t="shared" si="3"/>
        <v>0</v>
      </c>
      <c r="P69">
        <f t="shared" si="16"/>
        <v>29.563949001355393</v>
      </c>
      <c r="Q69" s="25">
        <f t="shared" si="4"/>
        <v>0.014781974500677697</v>
      </c>
    </row>
    <row r="70" spans="1:17" ht="12.75">
      <c r="A70">
        <f t="shared" si="5"/>
        <v>50</v>
      </c>
      <c r="B70">
        <f t="shared" si="6"/>
        <v>500</v>
      </c>
      <c r="C70" s="26">
        <f t="shared" si="24"/>
        <v>0.012633333333333333</v>
      </c>
      <c r="D70" s="13">
        <f t="shared" si="7"/>
        <v>0.012633333333333333</v>
      </c>
      <c r="E70" s="13">
        <f t="shared" si="8"/>
        <v>0.4706666666666664</v>
      </c>
      <c r="F70" s="13">
        <f t="shared" si="9"/>
        <v>0</v>
      </c>
      <c r="G70" s="13">
        <f t="shared" si="10"/>
        <v>0</v>
      </c>
      <c r="H70" s="13">
        <f t="shared" si="2"/>
        <v>0.29146867936340504</v>
      </c>
      <c r="I70" s="13">
        <f t="shared" si="11"/>
        <v>0.011297406305579016</v>
      </c>
      <c r="J70" s="13">
        <f t="shared" si="12"/>
        <v>0.0045189625222316065</v>
      </c>
      <c r="K70" s="14">
        <f t="shared" si="13"/>
        <v>0.02733972325950122</v>
      </c>
      <c r="L70" s="13">
        <f t="shared" si="0"/>
        <v>0.027272620943500105</v>
      </c>
      <c r="M70" s="23">
        <f t="shared" si="14"/>
        <v>415.01060545781365</v>
      </c>
      <c r="N70" s="13">
        <f t="shared" si="15"/>
        <v>0.046296296296296294</v>
      </c>
      <c r="O70" s="23">
        <f t="shared" si="3"/>
        <v>0</v>
      </c>
      <c r="P70">
        <f t="shared" si="16"/>
        <v>29.563949001355393</v>
      </c>
      <c r="Q70" s="25">
        <f t="shared" si="4"/>
        <v>0.014781974500677697</v>
      </c>
    </row>
    <row r="71" spans="1:17" ht="12.75">
      <c r="A71">
        <f t="shared" si="5"/>
        <v>51</v>
      </c>
      <c r="B71">
        <f t="shared" si="6"/>
        <v>510</v>
      </c>
      <c r="C71" s="26">
        <f t="shared" si="24"/>
        <v>0.012633333333333333</v>
      </c>
      <c r="D71" s="13">
        <f t="shared" si="7"/>
        <v>0.012633333333333333</v>
      </c>
      <c r="E71" s="13">
        <f t="shared" si="8"/>
        <v>0.48329999999999973</v>
      </c>
      <c r="F71" s="13">
        <f t="shared" si="9"/>
        <v>0</v>
      </c>
      <c r="G71" s="13">
        <f t="shared" si="10"/>
        <v>0</v>
      </c>
      <c r="H71" s="13">
        <f t="shared" si="2"/>
        <v>0.3028182914130625</v>
      </c>
      <c r="I71" s="13">
        <f t="shared" si="11"/>
        <v>0.011349612049657454</v>
      </c>
      <c r="J71" s="13">
        <f t="shared" si="12"/>
        <v>0.004539844819862982</v>
      </c>
      <c r="K71" s="14">
        <f t="shared" si="13"/>
        <v>0.02746606116017104</v>
      </c>
      <c r="L71" s="13">
        <f t="shared" si="0"/>
        <v>0.02740289220983613</v>
      </c>
      <c r="M71" s="23">
        <f t="shared" si="14"/>
        <v>431.45234078371533</v>
      </c>
      <c r="N71" s="13">
        <f t="shared" si="15"/>
        <v>0.046296296296296294</v>
      </c>
      <c r="O71" s="23">
        <f t="shared" si="3"/>
        <v>0</v>
      </c>
      <c r="P71">
        <f t="shared" si="16"/>
        <v>29.563949001355393</v>
      </c>
      <c r="Q71" s="25">
        <f t="shared" si="4"/>
        <v>0.014781974500677697</v>
      </c>
    </row>
    <row r="72" spans="1:17" ht="12.75">
      <c r="A72">
        <f t="shared" si="5"/>
        <v>52</v>
      </c>
      <c r="B72">
        <f t="shared" si="6"/>
        <v>520</v>
      </c>
      <c r="C72" s="26">
        <f t="shared" si="24"/>
        <v>0.012633333333333333</v>
      </c>
      <c r="D72" s="13">
        <f t="shared" si="7"/>
        <v>0.012633333333333333</v>
      </c>
      <c r="E72" s="13">
        <f t="shared" si="8"/>
        <v>0.49593333333333306</v>
      </c>
      <c r="F72" s="13">
        <f t="shared" si="9"/>
        <v>0</v>
      </c>
      <c r="G72" s="13">
        <f t="shared" si="10"/>
        <v>0</v>
      </c>
      <c r="H72" s="13">
        <f t="shared" si="2"/>
        <v>0.3142171076871009</v>
      </c>
      <c r="I72" s="13">
        <f t="shared" si="11"/>
        <v>0.011398816274038437</v>
      </c>
      <c r="J72" s="13">
        <f t="shared" si="12"/>
        <v>0.004559526509615375</v>
      </c>
      <c r="K72" s="14">
        <f t="shared" si="13"/>
        <v>0.027585135383173014</v>
      </c>
      <c r="L72" s="13">
        <f t="shared" si="0"/>
        <v>0.027525598271672027</v>
      </c>
      <c r="M72" s="23">
        <f t="shared" si="14"/>
        <v>447.96769974671855</v>
      </c>
      <c r="N72" s="13">
        <f t="shared" si="15"/>
        <v>0.046296296296296294</v>
      </c>
      <c r="O72" s="23">
        <f t="shared" si="3"/>
        <v>0</v>
      </c>
      <c r="P72">
        <f t="shared" si="16"/>
        <v>29.563949001355393</v>
      </c>
      <c r="Q72" s="25">
        <f t="shared" si="4"/>
        <v>0.014781974500677697</v>
      </c>
    </row>
    <row r="73" spans="1:17" ht="12.75">
      <c r="A73">
        <f t="shared" si="5"/>
        <v>53</v>
      </c>
      <c r="B73">
        <f t="shared" si="6"/>
        <v>530</v>
      </c>
      <c r="C73" s="26">
        <f t="shared" si="24"/>
        <v>0.012633333333333333</v>
      </c>
      <c r="D73" s="13">
        <f t="shared" si="7"/>
        <v>0.012633333333333333</v>
      </c>
      <c r="E73" s="13">
        <f t="shared" si="8"/>
        <v>0.5085666666666664</v>
      </c>
      <c r="F73" s="13">
        <f t="shared" si="9"/>
        <v>0</v>
      </c>
      <c r="G73" s="13">
        <f t="shared" si="10"/>
        <v>0</v>
      </c>
      <c r="H73" s="13">
        <f t="shared" si="2"/>
        <v>0.3256623524317912</v>
      </c>
      <c r="I73" s="13">
        <f t="shared" si="11"/>
        <v>0.011445244744690275</v>
      </c>
      <c r="J73" s="13">
        <f t="shared" si="12"/>
        <v>0.00457809789787611</v>
      </c>
      <c r="K73" s="14">
        <f t="shared" si="13"/>
        <v>0.027697492282150467</v>
      </c>
      <c r="L73" s="13">
        <f t="shared" si="0"/>
        <v>0.02764131383266174</v>
      </c>
      <c r="M73" s="23">
        <f t="shared" si="14"/>
        <v>464.5524880463156</v>
      </c>
      <c r="N73" s="13">
        <f t="shared" si="15"/>
        <v>0.046296296296296294</v>
      </c>
      <c r="O73" s="23">
        <f t="shared" si="3"/>
        <v>0</v>
      </c>
      <c r="P73">
        <f t="shared" si="16"/>
        <v>29.563949001355393</v>
      </c>
      <c r="Q73" s="25">
        <f t="shared" si="4"/>
        <v>0.014781974500677697</v>
      </c>
    </row>
    <row r="74" spans="1:17" ht="12.75">
      <c r="A74">
        <f t="shared" si="5"/>
        <v>54</v>
      </c>
      <c r="B74">
        <f t="shared" si="6"/>
        <v>540</v>
      </c>
      <c r="C74" s="26">
        <f t="shared" si="24"/>
        <v>0.012633333333333333</v>
      </c>
      <c r="D74" s="13">
        <f t="shared" si="7"/>
        <v>0.012633333333333333</v>
      </c>
      <c r="E74" s="13">
        <f t="shared" si="8"/>
        <v>0.5211999999999998</v>
      </c>
      <c r="F74" s="13">
        <f t="shared" si="9"/>
        <v>0</v>
      </c>
      <c r="G74" s="13">
        <f t="shared" si="10"/>
        <v>0</v>
      </c>
      <c r="H74" s="13">
        <f t="shared" si="2"/>
        <v>0.3371514548242997</v>
      </c>
      <c r="I74" s="13">
        <f t="shared" si="11"/>
        <v>0.011489102392508499</v>
      </c>
      <c r="J74" s="13">
        <f t="shared" si="12"/>
        <v>0.0045956409570034</v>
      </c>
      <c r="K74" s="14">
        <f t="shared" si="13"/>
        <v>0.027803627789870573</v>
      </c>
      <c r="L74" s="13">
        <f t="shared" si="0"/>
        <v>0.02775056003601052</v>
      </c>
      <c r="M74" s="23">
        <f t="shared" si="14"/>
        <v>481.20282406792194</v>
      </c>
      <c r="N74" s="13">
        <f t="shared" si="15"/>
        <v>0.046296296296296294</v>
      </c>
      <c r="O74" s="23">
        <f t="shared" si="3"/>
        <v>0</v>
      </c>
      <c r="P74">
        <f t="shared" si="16"/>
        <v>29.563949001355393</v>
      </c>
      <c r="Q74" s="25">
        <f t="shared" si="4"/>
        <v>0.014781974500677697</v>
      </c>
    </row>
    <row r="75" spans="1:17" ht="12.75">
      <c r="A75">
        <f t="shared" si="5"/>
        <v>55</v>
      </c>
      <c r="B75">
        <f t="shared" si="6"/>
        <v>550</v>
      </c>
      <c r="C75" s="26">
        <f aca="true" t="shared" si="25" ref="C75:C80">0.0528*$B$5/60</f>
        <v>0.0088</v>
      </c>
      <c r="D75" s="13">
        <f t="shared" si="7"/>
        <v>0.0088</v>
      </c>
      <c r="E75" s="13">
        <f t="shared" si="8"/>
        <v>0.5299999999999998</v>
      </c>
      <c r="F75" s="13">
        <f t="shared" si="9"/>
        <v>0</v>
      </c>
      <c r="G75" s="13">
        <f t="shared" si="10"/>
        <v>0</v>
      </c>
      <c r="H75" s="13">
        <f t="shared" si="2"/>
        <v>0.3451790595543487</v>
      </c>
      <c r="I75" s="13">
        <f t="shared" si="11"/>
        <v>0.008027604730048987</v>
      </c>
      <c r="J75" s="13">
        <f t="shared" si="12"/>
        <v>0.003211041892019595</v>
      </c>
      <c r="K75" s="14">
        <f t="shared" si="13"/>
        <v>0.01942680344671855</v>
      </c>
      <c r="L75" s="13">
        <f t="shared" si="0"/>
        <v>0.023615215618294563</v>
      </c>
      <c r="M75" s="23">
        <f t="shared" si="14"/>
        <v>495.3719534388987</v>
      </c>
      <c r="N75" s="13">
        <f t="shared" si="15"/>
        <v>0.046296296296296294</v>
      </c>
      <c r="O75" s="23">
        <f t="shared" si="3"/>
        <v>0</v>
      </c>
      <c r="P75">
        <f t="shared" si="16"/>
        <v>29.563949001355393</v>
      </c>
      <c r="Q75" s="25">
        <f t="shared" si="4"/>
        <v>0.014781974500677697</v>
      </c>
    </row>
    <row r="76" spans="1:17" ht="12.75">
      <c r="A76">
        <f t="shared" si="5"/>
        <v>56</v>
      </c>
      <c r="B76">
        <f t="shared" si="6"/>
        <v>560</v>
      </c>
      <c r="C76" s="26">
        <f t="shared" si="25"/>
        <v>0.0088</v>
      </c>
      <c r="D76" s="13">
        <f t="shared" si="7"/>
        <v>0.0088</v>
      </c>
      <c r="E76" s="13">
        <f t="shared" si="8"/>
        <v>0.5387999999999998</v>
      </c>
      <c r="F76" s="13">
        <f t="shared" si="9"/>
        <v>0</v>
      </c>
      <c r="G76" s="13">
        <f t="shared" si="10"/>
        <v>0</v>
      </c>
      <c r="H76" s="13">
        <f t="shared" si="2"/>
        <v>0.3532260273787317</v>
      </c>
      <c r="I76" s="13">
        <f t="shared" si="11"/>
        <v>0.008046967824383022</v>
      </c>
      <c r="J76" s="13">
        <f t="shared" si="12"/>
        <v>0.003218787129753209</v>
      </c>
      <c r="K76" s="14">
        <f t="shared" si="13"/>
        <v>0.019473662135006915</v>
      </c>
      <c r="L76" s="13">
        <f t="shared" si="0"/>
        <v>0.019450232790862734</v>
      </c>
      <c r="M76" s="23">
        <f t="shared" si="14"/>
        <v>507.04209311341634</v>
      </c>
      <c r="N76" s="13">
        <f t="shared" si="15"/>
        <v>0.046296296296296294</v>
      </c>
      <c r="O76" s="23">
        <f t="shared" si="3"/>
        <v>0</v>
      </c>
      <c r="P76">
        <f t="shared" si="16"/>
        <v>29.563949001355393</v>
      </c>
      <c r="Q76" s="25">
        <f t="shared" si="4"/>
        <v>0.014781974500677697</v>
      </c>
    </row>
    <row r="77" spans="1:17" ht="12.75">
      <c r="A77">
        <f t="shared" si="5"/>
        <v>57</v>
      </c>
      <c r="B77">
        <f t="shared" si="6"/>
        <v>570</v>
      </c>
      <c r="C77" s="26">
        <f t="shared" si="25"/>
        <v>0.0088</v>
      </c>
      <c r="D77" s="13">
        <f t="shared" si="7"/>
        <v>0.0088</v>
      </c>
      <c r="E77" s="13">
        <f t="shared" si="8"/>
        <v>0.5475999999999999</v>
      </c>
      <c r="F77" s="13">
        <f t="shared" si="9"/>
        <v>0</v>
      </c>
      <c r="G77" s="13">
        <f t="shared" si="10"/>
        <v>0</v>
      </c>
      <c r="H77" s="13">
        <f t="shared" si="2"/>
        <v>0.3612916391940041</v>
      </c>
      <c r="I77" s="13">
        <f t="shared" si="11"/>
        <v>0.008065611815272378</v>
      </c>
      <c r="J77" s="13">
        <f t="shared" si="12"/>
        <v>0.0032262447261089513</v>
      </c>
      <c r="K77" s="14">
        <f t="shared" si="13"/>
        <v>0.019518780592959157</v>
      </c>
      <c r="L77" s="13">
        <f t="shared" si="0"/>
        <v>0.019496221363983036</v>
      </c>
      <c r="M77" s="23">
        <f t="shared" si="14"/>
        <v>518.7398259318062</v>
      </c>
      <c r="N77" s="13">
        <f t="shared" si="15"/>
        <v>0.046296296296296294</v>
      </c>
      <c r="O77" s="23">
        <f t="shared" si="3"/>
        <v>0</v>
      </c>
      <c r="P77">
        <f t="shared" si="16"/>
        <v>29.563949001355393</v>
      </c>
      <c r="Q77" s="25">
        <f t="shared" si="4"/>
        <v>0.014781974500677697</v>
      </c>
    </row>
    <row r="78" spans="1:17" ht="12.75">
      <c r="A78">
        <f t="shared" si="5"/>
        <v>58</v>
      </c>
      <c r="B78">
        <f t="shared" si="6"/>
        <v>580</v>
      </c>
      <c r="C78" s="26">
        <f t="shared" si="25"/>
        <v>0.0088</v>
      </c>
      <c r="D78" s="13">
        <f t="shared" si="7"/>
        <v>0.0088</v>
      </c>
      <c r="E78" s="13">
        <f t="shared" si="8"/>
        <v>0.5563999999999999</v>
      </c>
      <c r="F78" s="13">
        <f t="shared" si="9"/>
        <v>0</v>
      </c>
      <c r="G78" s="13">
        <f t="shared" si="10"/>
        <v>0</v>
      </c>
      <c r="H78" s="13">
        <f t="shared" si="2"/>
        <v>0.3693752110692393</v>
      </c>
      <c r="I78" s="13">
        <f t="shared" si="11"/>
        <v>0.00808357187523523</v>
      </c>
      <c r="J78" s="13">
        <f t="shared" si="12"/>
        <v>0.003233428750094092</v>
      </c>
      <c r="K78" s="14">
        <f t="shared" si="13"/>
        <v>0.019562243938069258</v>
      </c>
      <c r="L78" s="13">
        <f t="shared" si="0"/>
        <v>0.019540512265514207</v>
      </c>
      <c r="M78" s="23">
        <f t="shared" si="14"/>
        <v>530.4641332911148</v>
      </c>
      <c r="N78" s="13">
        <f t="shared" si="15"/>
        <v>0.046296296296296294</v>
      </c>
      <c r="O78" s="23">
        <f t="shared" si="3"/>
        <v>0</v>
      </c>
      <c r="P78">
        <f t="shared" si="16"/>
        <v>29.563949001355393</v>
      </c>
      <c r="Q78" s="25">
        <f t="shared" si="4"/>
        <v>0.014781974500677697</v>
      </c>
    </row>
    <row r="79" spans="1:17" ht="12.75">
      <c r="A79">
        <f t="shared" si="5"/>
        <v>59</v>
      </c>
      <c r="B79">
        <f t="shared" si="6"/>
        <v>590</v>
      </c>
      <c r="C79" s="26">
        <f t="shared" si="25"/>
        <v>0.0088</v>
      </c>
      <c r="D79" s="13">
        <f t="shared" si="7"/>
        <v>0.0088</v>
      </c>
      <c r="E79" s="13">
        <f t="shared" si="8"/>
        <v>0.5651999999999999</v>
      </c>
      <c r="F79" s="13">
        <f t="shared" si="9"/>
        <v>0</v>
      </c>
      <c r="G79" s="13">
        <f t="shared" si="10"/>
        <v>0</v>
      </c>
      <c r="H79" s="13">
        <f t="shared" si="2"/>
        <v>0.3774760921215759</v>
      </c>
      <c r="I79" s="13">
        <f t="shared" si="11"/>
        <v>0.008100881052336584</v>
      </c>
      <c r="J79" s="13">
        <f t="shared" si="12"/>
        <v>0.0032403524209346337</v>
      </c>
      <c r="K79" s="14">
        <f t="shared" si="13"/>
        <v>0.019604132146654536</v>
      </c>
      <c r="L79" s="13">
        <f t="shared" si="0"/>
        <v>0.019583188042361897</v>
      </c>
      <c r="M79" s="23">
        <f t="shared" si="14"/>
        <v>542.2140461165319</v>
      </c>
      <c r="N79" s="13">
        <f t="shared" si="15"/>
        <v>0.046296296296296294</v>
      </c>
      <c r="O79" s="23">
        <f t="shared" si="3"/>
        <v>0</v>
      </c>
      <c r="P79">
        <f t="shared" si="16"/>
        <v>29.563949001355393</v>
      </c>
      <c r="Q79" s="25">
        <f t="shared" si="4"/>
        <v>0.014781974500677697</v>
      </c>
    </row>
    <row r="80" spans="1:17" ht="12.75">
      <c r="A80">
        <f t="shared" si="5"/>
        <v>60</v>
      </c>
      <c r="B80">
        <f t="shared" si="6"/>
        <v>600</v>
      </c>
      <c r="C80" s="26">
        <f t="shared" si="25"/>
        <v>0.0088</v>
      </c>
      <c r="D80" s="13">
        <f t="shared" si="7"/>
        <v>0.0088</v>
      </c>
      <c r="E80" s="13">
        <f t="shared" si="8"/>
        <v>0.574</v>
      </c>
      <c r="F80" s="13">
        <f t="shared" si="9"/>
        <v>0</v>
      </c>
      <c r="G80" s="13">
        <f t="shared" si="10"/>
        <v>0</v>
      </c>
      <c r="H80" s="13">
        <f t="shared" si="2"/>
        <v>0.38559366254390826</v>
      </c>
      <c r="I80" s="13">
        <f t="shared" si="11"/>
        <v>0.008117570422332354</v>
      </c>
      <c r="J80" s="13">
        <f t="shared" si="12"/>
        <v>0.0032470281689329417</v>
      </c>
      <c r="K80" s="14">
        <f t="shared" si="13"/>
        <v>0.019644520422044297</v>
      </c>
      <c r="L80" s="13">
        <f t="shared" si="0"/>
        <v>0.019624326284349417</v>
      </c>
      <c r="M80" s="23">
        <f t="shared" si="14"/>
        <v>553.9886418871415</v>
      </c>
      <c r="N80" s="13">
        <f t="shared" si="15"/>
        <v>0.046296296296296294</v>
      </c>
      <c r="O80" s="23">
        <f t="shared" si="3"/>
        <v>0</v>
      </c>
      <c r="P80">
        <f t="shared" si="16"/>
        <v>29.563949001355393</v>
      </c>
      <c r="Q80" s="25">
        <f t="shared" si="4"/>
        <v>0.014781974500677697</v>
      </c>
    </row>
    <row r="81" spans="1:17" ht="12.75">
      <c r="A81">
        <f t="shared" si="5"/>
        <v>61</v>
      </c>
      <c r="B81">
        <f t="shared" si="6"/>
        <v>610</v>
      </c>
      <c r="C81" s="26">
        <f aca="true" t="shared" si="26" ref="C81:C86">0.0496*$B$5/60</f>
        <v>0.008266666666666667</v>
      </c>
      <c r="D81" s="13">
        <f t="shared" si="7"/>
        <v>0.008266666666666667</v>
      </c>
      <c r="E81" s="13">
        <f t="shared" si="8"/>
        <v>0.5822666666666666</v>
      </c>
      <c r="F81" s="13">
        <f t="shared" si="9"/>
        <v>0</v>
      </c>
      <c r="G81" s="13">
        <f t="shared" si="10"/>
        <v>0</v>
      </c>
      <c r="H81" s="13">
        <f t="shared" si="2"/>
        <v>0.39323393433640974</v>
      </c>
      <c r="I81" s="13">
        <f t="shared" si="11"/>
        <v>0.007640271792501485</v>
      </c>
      <c r="J81" s="13">
        <f t="shared" si="12"/>
        <v>0.0030561087170005944</v>
      </c>
      <c r="K81" s="14">
        <f t="shared" si="13"/>
        <v>0.018489457737853595</v>
      </c>
      <c r="L81" s="13">
        <f t="shared" si="0"/>
        <v>0.019066989079948946</v>
      </c>
      <c r="M81" s="23">
        <f t="shared" si="14"/>
        <v>565.4288353351109</v>
      </c>
      <c r="N81" s="13">
        <f t="shared" si="15"/>
        <v>0.046296296296296294</v>
      </c>
      <c r="O81" s="23">
        <f t="shared" si="3"/>
        <v>0</v>
      </c>
      <c r="P81">
        <f t="shared" si="16"/>
        <v>29.563949001355393</v>
      </c>
      <c r="Q81" s="25">
        <f t="shared" si="4"/>
        <v>0.014781974500677697</v>
      </c>
    </row>
    <row r="82" spans="1:17" ht="12.75">
      <c r="A82">
        <f t="shared" si="5"/>
        <v>62</v>
      </c>
      <c r="B82">
        <f t="shared" si="6"/>
        <v>620</v>
      </c>
      <c r="C82" s="26">
        <f t="shared" si="26"/>
        <v>0.008266666666666667</v>
      </c>
      <c r="D82" s="13">
        <f t="shared" si="7"/>
        <v>0.008266666666666667</v>
      </c>
      <c r="E82" s="13">
        <f t="shared" si="8"/>
        <v>0.5905333333333332</v>
      </c>
      <c r="F82" s="13">
        <f t="shared" si="9"/>
        <v>0</v>
      </c>
      <c r="G82" s="13">
        <f t="shared" si="10"/>
        <v>0</v>
      </c>
      <c r="H82" s="13">
        <f t="shared" si="2"/>
        <v>0.4008879450702024</v>
      </c>
      <c r="I82" s="13">
        <f t="shared" si="11"/>
        <v>0.007654010733792682</v>
      </c>
      <c r="J82" s="13">
        <f t="shared" si="12"/>
        <v>0.003061604293517073</v>
      </c>
      <c r="K82" s="14">
        <f t="shared" si="13"/>
        <v>0.018522705975778292</v>
      </c>
      <c r="L82" s="13">
        <f t="shared" si="0"/>
        <v>0.018506081856815945</v>
      </c>
      <c r="M82" s="23">
        <f t="shared" si="14"/>
        <v>576.5324844492004</v>
      </c>
      <c r="N82" s="13">
        <f t="shared" si="15"/>
        <v>0.046296296296296294</v>
      </c>
      <c r="O82" s="23">
        <f t="shared" si="3"/>
        <v>0</v>
      </c>
      <c r="P82">
        <f t="shared" si="16"/>
        <v>29.563949001355393</v>
      </c>
      <c r="Q82" s="25">
        <f t="shared" si="4"/>
        <v>0.014781974500677697</v>
      </c>
    </row>
    <row r="83" spans="1:17" ht="12.75">
      <c r="A83">
        <f t="shared" si="5"/>
        <v>63</v>
      </c>
      <c r="B83">
        <f t="shared" si="6"/>
        <v>630</v>
      </c>
      <c r="C83" s="26">
        <f t="shared" si="26"/>
        <v>0.008266666666666667</v>
      </c>
      <c r="D83" s="13">
        <f t="shared" si="7"/>
        <v>0.008266666666666667</v>
      </c>
      <c r="E83" s="13">
        <f t="shared" si="8"/>
        <v>0.5987999999999999</v>
      </c>
      <c r="F83" s="13">
        <f t="shared" si="9"/>
        <v>0</v>
      </c>
      <c r="G83" s="13">
        <f t="shared" si="10"/>
        <v>0</v>
      </c>
      <c r="H83" s="13">
        <f t="shared" si="2"/>
        <v>0.4085552476369594</v>
      </c>
      <c r="I83" s="13">
        <f t="shared" si="11"/>
        <v>0.007667302566756962</v>
      </c>
      <c r="J83" s="13">
        <f t="shared" si="12"/>
        <v>0.0030669210267027847</v>
      </c>
      <c r="K83" s="14">
        <f t="shared" si="13"/>
        <v>0.01855487221155185</v>
      </c>
      <c r="L83" s="13">
        <f t="shared" si="0"/>
        <v>0.01853878909366507</v>
      </c>
      <c r="M83" s="23">
        <f t="shared" si="14"/>
        <v>587.6557579053995</v>
      </c>
      <c r="N83" s="13">
        <f t="shared" si="15"/>
        <v>0.046296296296296294</v>
      </c>
      <c r="O83" s="23">
        <f t="shared" si="3"/>
        <v>0</v>
      </c>
      <c r="P83">
        <f t="shared" si="16"/>
        <v>29.563949001355393</v>
      </c>
      <c r="Q83" s="25">
        <f t="shared" si="4"/>
        <v>0.014781974500677697</v>
      </c>
    </row>
    <row r="84" spans="1:17" ht="12.75">
      <c r="A84">
        <f t="shared" si="5"/>
        <v>64</v>
      </c>
      <c r="B84">
        <f t="shared" si="6"/>
        <v>640</v>
      </c>
      <c r="C84" s="26">
        <f t="shared" si="26"/>
        <v>0.008266666666666667</v>
      </c>
      <c r="D84" s="13">
        <f t="shared" si="7"/>
        <v>0.008266666666666667</v>
      </c>
      <c r="E84" s="13">
        <f t="shared" si="8"/>
        <v>0.6070666666666665</v>
      </c>
      <c r="F84" s="13">
        <f t="shared" si="9"/>
        <v>0</v>
      </c>
      <c r="G84" s="13">
        <f t="shared" si="10"/>
        <v>0</v>
      </c>
      <c r="H84" s="13">
        <f t="shared" si="2"/>
        <v>0.41623541412057535</v>
      </c>
      <c r="I84" s="13">
        <f t="shared" si="11"/>
        <v>0.007680166483615969</v>
      </c>
      <c r="J84" s="13">
        <f t="shared" si="12"/>
        <v>0.0030720665934463876</v>
      </c>
      <c r="K84" s="14">
        <f t="shared" si="13"/>
        <v>0.018586002890350645</v>
      </c>
      <c r="L84" s="13">
        <f aca="true" t="shared" si="27" ref="L84:L147">+L83+($B$7*((K83+K84)-(2*L83)))</f>
        <v>0.018570437550951245</v>
      </c>
      <c r="M84" s="23">
        <f t="shared" si="14"/>
        <v>598.7980204359702</v>
      </c>
      <c r="N84" s="13">
        <f t="shared" si="15"/>
        <v>0.046296296296296294</v>
      </c>
      <c r="O84" s="23">
        <f t="shared" si="3"/>
        <v>0</v>
      </c>
      <c r="P84">
        <f t="shared" si="16"/>
        <v>29.563949001355393</v>
      </c>
      <c r="Q84" s="25">
        <f t="shared" si="4"/>
        <v>0.014781974500677697</v>
      </c>
    </row>
    <row r="85" spans="1:17" ht="12.75">
      <c r="A85">
        <f t="shared" si="5"/>
        <v>65</v>
      </c>
      <c r="B85">
        <f t="shared" si="6"/>
        <v>650</v>
      </c>
      <c r="C85" s="26">
        <f t="shared" si="26"/>
        <v>0.008266666666666667</v>
      </c>
      <c r="D85" s="13">
        <f t="shared" si="7"/>
        <v>0.008266666666666667</v>
      </c>
      <c r="E85" s="13">
        <f t="shared" si="8"/>
        <v>0.6153333333333332</v>
      </c>
      <c r="F85" s="13">
        <f t="shared" si="9"/>
        <v>0</v>
      </c>
      <c r="G85" s="13">
        <f t="shared" si="10"/>
        <v>0</v>
      </c>
      <c r="H85" s="13">
        <f aca="true" t="shared" si="28" ref="H85:H119">+IF(E85&lt;$F$12,0,((E85-$F$12)^2)/(E85+0.8*$F$11))</f>
        <v>0.4239280347783128</v>
      </c>
      <c r="I85" s="13">
        <f t="shared" si="11"/>
        <v>0.007692620657737459</v>
      </c>
      <c r="J85" s="13">
        <f t="shared" si="12"/>
        <v>0.003077048263094984</v>
      </c>
      <c r="K85" s="14">
        <f t="shared" si="13"/>
        <v>0.018616141991724653</v>
      </c>
      <c r="L85" s="13">
        <f t="shared" si="27"/>
        <v>0.018601072441037647</v>
      </c>
      <c r="M85" s="23">
        <f t="shared" si="14"/>
        <v>609.9586639005928</v>
      </c>
      <c r="N85" s="13">
        <f t="shared" si="15"/>
        <v>0.046296296296296294</v>
      </c>
      <c r="O85" s="23">
        <f aca="true" t="shared" si="29" ref="O85:O148">+IF(N85&gt;=L85,0,(L85-N85)*600)</f>
        <v>0</v>
      </c>
      <c r="P85">
        <f t="shared" si="16"/>
        <v>29.563949001355393</v>
      </c>
      <c r="Q85" s="25">
        <f aca="true" t="shared" si="30" ref="Q85:Q148">+P85/$K$10</f>
        <v>0.014781974500677697</v>
      </c>
    </row>
    <row r="86" spans="1:17" ht="12.75">
      <c r="A86">
        <f aca="true" t="shared" si="31" ref="A86:A119">+A85+1</f>
        <v>66</v>
      </c>
      <c r="B86">
        <f aca="true" t="shared" si="32" ref="B86:B149">+(A86)*$B$5</f>
        <v>660</v>
      </c>
      <c r="C86" s="26">
        <f t="shared" si="26"/>
        <v>0.008266666666666667</v>
      </c>
      <c r="D86" s="13">
        <f aca="true" t="shared" si="33" ref="D86:D149">+C86*$B$4</f>
        <v>0.008266666666666667</v>
      </c>
      <c r="E86" s="13">
        <f aca="true" t="shared" si="34" ref="E86:E119">+D86+E85</f>
        <v>0.6235999999999998</v>
      </c>
      <c r="F86" s="13">
        <f aca="true" t="shared" si="35" ref="F86:F149">IF(E86&lt;$B$12,0,((E86-$B$12)^2)/(E86+0.8*$B$11))</f>
        <v>0</v>
      </c>
      <c r="G86" s="13">
        <f aca="true" t="shared" si="36" ref="G86:G149">+F86-F85</f>
        <v>0</v>
      </c>
      <c r="H86" s="13">
        <f t="shared" si="28"/>
        <v>0.4316327170861705</v>
      </c>
      <c r="I86" s="13">
        <f aca="true" t="shared" si="37" ref="I86:I149">+H86-H85</f>
        <v>0.007704682307857702</v>
      </c>
      <c r="J86" s="13">
        <f aca="true" t="shared" si="38" ref="J86:J119">+($B$9/$B$3)*G86+(($F$9/$B$3)*I86)</f>
        <v>0.003081872923143081</v>
      </c>
      <c r="K86" s="14">
        <f aca="true" t="shared" si="39" ref="K86:K149">+(60.5*J86*$B$3)/$B$5</f>
        <v>0.01864533118501564</v>
      </c>
      <c r="L86" s="13">
        <f t="shared" si="27"/>
        <v>0.018630736588370146</v>
      </c>
      <c r="M86" s="23">
        <f aca="true" t="shared" si="40" ref="M86:M149">+L86*$B$5*60+M85</f>
        <v>621.1371058536149</v>
      </c>
      <c r="N86" s="13">
        <f aca="true" t="shared" si="41" ref="N86:N149">+N85</f>
        <v>0.046296296296296294</v>
      </c>
      <c r="O86" s="23">
        <f t="shared" si="29"/>
        <v>0</v>
      </c>
      <c r="P86">
        <f aca="true" t="shared" si="42" ref="P86:P149">+O86+P85</f>
        <v>29.563949001355393</v>
      </c>
      <c r="Q86" s="25">
        <f t="shared" si="30"/>
        <v>0.014781974500677697</v>
      </c>
    </row>
    <row r="87" spans="1:17" ht="12.75">
      <c r="A87">
        <f t="shared" si="31"/>
        <v>67</v>
      </c>
      <c r="B87">
        <f t="shared" si="32"/>
        <v>670</v>
      </c>
      <c r="C87" s="26">
        <f aca="true" t="shared" si="43" ref="C87:C92">0.0432*$B$5/60</f>
        <v>0.007200000000000001</v>
      </c>
      <c r="D87" s="13">
        <f t="shared" si="33"/>
        <v>0.007200000000000001</v>
      </c>
      <c r="E87" s="13">
        <f t="shared" si="34"/>
        <v>0.6307999999999998</v>
      </c>
      <c r="F87" s="13">
        <f t="shared" si="35"/>
        <v>0</v>
      </c>
      <c r="G87" s="13">
        <f t="shared" si="36"/>
        <v>0</v>
      </c>
      <c r="H87" s="13">
        <f t="shared" si="28"/>
        <v>0.4383527806549923</v>
      </c>
      <c r="I87" s="13">
        <f t="shared" si="37"/>
        <v>0.006720063568821766</v>
      </c>
      <c r="J87" s="13">
        <f t="shared" si="38"/>
        <v>0.0026880254275287066</v>
      </c>
      <c r="K87" s="14">
        <f t="shared" si="39"/>
        <v>0.016262553836548673</v>
      </c>
      <c r="L87" s="13">
        <f t="shared" si="27"/>
        <v>0.017453942510782156</v>
      </c>
      <c r="M87" s="23">
        <f t="shared" si="40"/>
        <v>631.6094713600842</v>
      </c>
      <c r="N87" s="13">
        <f t="shared" si="41"/>
        <v>0.046296296296296294</v>
      </c>
      <c r="O87" s="23">
        <f t="shared" si="29"/>
        <v>0</v>
      </c>
      <c r="P87">
        <f t="shared" si="42"/>
        <v>29.563949001355393</v>
      </c>
      <c r="Q87" s="25">
        <f t="shared" si="30"/>
        <v>0.014781974500677697</v>
      </c>
    </row>
    <row r="88" spans="1:17" ht="12.75">
      <c r="A88">
        <f t="shared" si="31"/>
        <v>68</v>
      </c>
      <c r="B88">
        <f t="shared" si="32"/>
        <v>680</v>
      </c>
      <c r="C88" s="26">
        <f t="shared" si="43"/>
        <v>0.007200000000000001</v>
      </c>
      <c r="D88" s="13">
        <f t="shared" si="33"/>
        <v>0.007200000000000001</v>
      </c>
      <c r="E88" s="13">
        <f t="shared" si="34"/>
        <v>0.6379999999999998</v>
      </c>
      <c r="F88" s="13">
        <f t="shared" si="35"/>
        <v>0</v>
      </c>
      <c r="G88" s="13">
        <f t="shared" si="36"/>
        <v>0</v>
      </c>
      <c r="H88" s="13">
        <f t="shared" si="28"/>
        <v>0.4450814694376553</v>
      </c>
      <c r="I88" s="13">
        <f t="shared" si="37"/>
        <v>0.006728688782663028</v>
      </c>
      <c r="J88" s="13">
        <f t="shared" si="38"/>
        <v>0.0026914755130652114</v>
      </c>
      <c r="K88" s="14">
        <f t="shared" si="39"/>
        <v>0.01628342685404453</v>
      </c>
      <c r="L88" s="13">
        <f t="shared" si="27"/>
        <v>0.0162729903452966</v>
      </c>
      <c r="M88" s="23">
        <f t="shared" si="40"/>
        <v>641.3732655672621</v>
      </c>
      <c r="N88" s="13">
        <f t="shared" si="41"/>
        <v>0.046296296296296294</v>
      </c>
      <c r="O88" s="23">
        <f t="shared" si="29"/>
        <v>0</v>
      </c>
      <c r="P88">
        <f t="shared" si="42"/>
        <v>29.563949001355393</v>
      </c>
      <c r="Q88" s="25">
        <f t="shared" si="30"/>
        <v>0.014781974500677697</v>
      </c>
    </row>
    <row r="89" spans="1:17" ht="12.75">
      <c r="A89">
        <f t="shared" si="31"/>
        <v>69</v>
      </c>
      <c r="B89">
        <f t="shared" si="32"/>
        <v>690</v>
      </c>
      <c r="C89" s="26">
        <f t="shared" si="43"/>
        <v>0.007200000000000001</v>
      </c>
      <c r="D89" s="13">
        <f t="shared" si="33"/>
        <v>0.007200000000000001</v>
      </c>
      <c r="E89" s="13">
        <f t="shared" si="34"/>
        <v>0.6451999999999998</v>
      </c>
      <c r="F89" s="13">
        <f t="shared" si="35"/>
        <v>0</v>
      </c>
      <c r="G89" s="13">
        <f t="shared" si="36"/>
        <v>0</v>
      </c>
      <c r="H89" s="13">
        <f t="shared" si="28"/>
        <v>0.45181855299184204</v>
      </c>
      <c r="I89" s="13">
        <f t="shared" si="37"/>
        <v>0.006737083554186729</v>
      </c>
      <c r="J89" s="13">
        <f t="shared" si="38"/>
        <v>0.002694833421674692</v>
      </c>
      <c r="K89" s="14">
        <f t="shared" si="39"/>
        <v>0.016303742201131885</v>
      </c>
      <c r="L89" s="13">
        <f t="shared" si="27"/>
        <v>0.01629358452758821</v>
      </c>
      <c r="M89" s="23">
        <f t="shared" si="40"/>
        <v>651.1494162838151</v>
      </c>
      <c r="N89" s="13">
        <f t="shared" si="41"/>
        <v>0.046296296296296294</v>
      </c>
      <c r="O89" s="23">
        <f t="shared" si="29"/>
        <v>0</v>
      </c>
      <c r="P89">
        <f t="shared" si="42"/>
        <v>29.563949001355393</v>
      </c>
      <c r="Q89" s="25">
        <f t="shared" si="30"/>
        <v>0.014781974500677697</v>
      </c>
    </row>
    <row r="90" spans="1:17" ht="12.75">
      <c r="A90">
        <f t="shared" si="31"/>
        <v>70</v>
      </c>
      <c r="B90">
        <f t="shared" si="32"/>
        <v>700</v>
      </c>
      <c r="C90" s="26">
        <f t="shared" si="43"/>
        <v>0.007200000000000001</v>
      </c>
      <c r="D90" s="13">
        <f t="shared" si="33"/>
        <v>0.007200000000000001</v>
      </c>
      <c r="E90" s="13">
        <f t="shared" si="34"/>
        <v>0.6523999999999998</v>
      </c>
      <c r="F90" s="13">
        <f t="shared" si="35"/>
        <v>0</v>
      </c>
      <c r="G90" s="13">
        <f t="shared" si="36"/>
        <v>0</v>
      </c>
      <c r="H90" s="13">
        <f t="shared" si="28"/>
        <v>0.45856380901183014</v>
      </c>
      <c r="I90" s="13">
        <f t="shared" si="37"/>
        <v>0.0067452560199880995</v>
      </c>
      <c r="J90" s="13">
        <f t="shared" si="38"/>
        <v>0.00269810240799524</v>
      </c>
      <c r="K90" s="14">
        <f t="shared" si="39"/>
        <v>0.016323519568371202</v>
      </c>
      <c r="L90" s="13">
        <f t="shared" si="27"/>
        <v>0.016313630884751545</v>
      </c>
      <c r="M90" s="23">
        <f t="shared" si="40"/>
        <v>660.937594814666</v>
      </c>
      <c r="N90" s="13">
        <f t="shared" si="41"/>
        <v>0.046296296296296294</v>
      </c>
      <c r="O90" s="23">
        <f t="shared" si="29"/>
        <v>0</v>
      </c>
      <c r="P90">
        <f t="shared" si="42"/>
        <v>29.563949001355393</v>
      </c>
      <c r="Q90" s="25">
        <f t="shared" si="30"/>
        <v>0.014781974500677697</v>
      </c>
    </row>
    <row r="91" spans="1:17" ht="12.75">
      <c r="A91">
        <f t="shared" si="31"/>
        <v>71</v>
      </c>
      <c r="B91">
        <f t="shared" si="32"/>
        <v>710</v>
      </c>
      <c r="C91" s="26">
        <f t="shared" si="43"/>
        <v>0.007200000000000001</v>
      </c>
      <c r="D91" s="13">
        <f t="shared" si="33"/>
        <v>0.007200000000000001</v>
      </c>
      <c r="E91" s="13">
        <f t="shared" si="34"/>
        <v>0.6595999999999997</v>
      </c>
      <c r="F91" s="13">
        <f t="shared" si="35"/>
        <v>0</v>
      </c>
      <c r="G91" s="13">
        <f t="shared" si="36"/>
        <v>0</v>
      </c>
      <c r="H91" s="13">
        <f t="shared" si="28"/>
        <v>0.46531702297252064</v>
      </c>
      <c r="I91" s="13">
        <f t="shared" si="37"/>
        <v>0.006753213960690507</v>
      </c>
      <c r="J91" s="13">
        <f t="shared" si="38"/>
        <v>0.0027012855842762033</v>
      </c>
      <c r="K91" s="14">
        <f t="shared" si="39"/>
        <v>0.01634277778487103</v>
      </c>
      <c r="L91" s="13">
        <f t="shared" si="27"/>
        <v>0.016333148676621115</v>
      </c>
      <c r="M91" s="23">
        <f t="shared" si="40"/>
        <v>670.7374840206387</v>
      </c>
      <c r="N91" s="13">
        <f t="shared" si="41"/>
        <v>0.046296296296296294</v>
      </c>
      <c r="O91" s="23">
        <f t="shared" si="29"/>
        <v>0</v>
      </c>
      <c r="P91">
        <f t="shared" si="42"/>
        <v>29.563949001355393</v>
      </c>
      <c r="Q91" s="25">
        <f t="shared" si="30"/>
        <v>0.014781974500677697</v>
      </c>
    </row>
    <row r="92" spans="1:17" ht="12.75">
      <c r="A92">
        <f t="shared" si="31"/>
        <v>72</v>
      </c>
      <c r="B92">
        <f t="shared" si="32"/>
        <v>720</v>
      </c>
      <c r="C92" s="26">
        <f t="shared" si="43"/>
        <v>0.007200000000000001</v>
      </c>
      <c r="D92" s="13">
        <f t="shared" si="33"/>
        <v>0.007200000000000001</v>
      </c>
      <c r="E92" s="13">
        <f t="shared" si="34"/>
        <v>0.6667999999999997</v>
      </c>
      <c r="F92" s="13">
        <f t="shared" si="35"/>
        <v>0</v>
      </c>
      <c r="G92" s="13">
        <f t="shared" si="36"/>
        <v>0</v>
      </c>
      <c r="H92" s="13">
        <f t="shared" si="28"/>
        <v>0.47207798779199134</v>
      </c>
      <c r="I92" s="13">
        <f t="shared" si="37"/>
        <v>0.006760964819470694</v>
      </c>
      <c r="J92" s="13">
        <f t="shared" si="38"/>
        <v>0.0027043859277882778</v>
      </c>
      <c r="K92" s="14">
        <f t="shared" si="39"/>
        <v>0.01636153486311908</v>
      </c>
      <c r="L92" s="13">
        <f t="shared" si="27"/>
        <v>0.016352156323995053</v>
      </c>
      <c r="M92" s="23">
        <f t="shared" si="40"/>
        <v>680.5487778150357</v>
      </c>
      <c r="N92" s="13">
        <f t="shared" si="41"/>
        <v>0.046296296296296294</v>
      </c>
      <c r="O92" s="23">
        <f t="shared" si="29"/>
        <v>0</v>
      </c>
      <c r="P92">
        <f t="shared" si="42"/>
        <v>29.563949001355393</v>
      </c>
      <c r="Q92" s="25">
        <f t="shared" si="30"/>
        <v>0.014781974500677697</v>
      </c>
    </row>
    <row r="93" spans="1:17" ht="12.75">
      <c r="A93">
        <f t="shared" si="31"/>
        <v>73</v>
      </c>
      <c r="B93">
        <f t="shared" si="32"/>
        <v>730</v>
      </c>
      <c r="C93" s="26">
        <f aca="true" t="shared" si="44" ref="C93:C98">0.0402*$B$5/60</f>
        <v>0.0067</v>
      </c>
      <c r="D93" s="13">
        <f t="shared" si="33"/>
        <v>0.0067</v>
      </c>
      <c r="E93" s="13">
        <f t="shared" si="34"/>
        <v>0.6734999999999998</v>
      </c>
      <c r="F93" s="13">
        <f t="shared" si="35"/>
        <v>0</v>
      </c>
      <c r="G93" s="13">
        <f t="shared" si="36"/>
        <v>0</v>
      </c>
      <c r="H93" s="13">
        <f t="shared" si="28"/>
        <v>0.47837622777364786</v>
      </c>
      <c r="I93" s="13">
        <f t="shared" si="37"/>
        <v>0.006298239981656517</v>
      </c>
      <c r="J93" s="13">
        <f t="shared" si="38"/>
        <v>0.002519295992662607</v>
      </c>
      <c r="K93" s="14">
        <f t="shared" si="39"/>
        <v>0.015241740755608774</v>
      </c>
      <c r="L93" s="13">
        <f t="shared" si="27"/>
        <v>0.015801637809363927</v>
      </c>
      <c r="M93" s="23">
        <f t="shared" si="40"/>
        <v>690.029760500654</v>
      </c>
      <c r="N93" s="13">
        <f t="shared" si="41"/>
        <v>0.046296296296296294</v>
      </c>
      <c r="O93" s="23">
        <f t="shared" si="29"/>
        <v>0</v>
      </c>
      <c r="P93">
        <f t="shared" si="42"/>
        <v>29.563949001355393</v>
      </c>
      <c r="Q93" s="25">
        <f t="shared" si="30"/>
        <v>0.014781974500677697</v>
      </c>
    </row>
    <row r="94" spans="1:17" ht="12.75">
      <c r="A94">
        <f t="shared" si="31"/>
        <v>74</v>
      </c>
      <c r="B94">
        <f t="shared" si="32"/>
        <v>740</v>
      </c>
      <c r="C94" s="26">
        <f t="shared" si="44"/>
        <v>0.0067</v>
      </c>
      <c r="D94" s="13">
        <f t="shared" si="33"/>
        <v>0.0067</v>
      </c>
      <c r="E94" s="13">
        <f t="shared" si="34"/>
        <v>0.6801999999999998</v>
      </c>
      <c r="F94" s="13">
        <f t="shared" si="35"/>
        <v>0</v>
      </c>
      <c r="G94" s="13">
        <f t="shared" si="36"/>
        <v>0</v>
      </c>
      <c r="H94" s="13">
        <f t="shared" si="28"/>
        <v>0.4846808504532136</v>
      </c>
      <c r="I94" s="13">
        <f t="shared" si="37"/>
        <v>0.006304622679565719</v>
      </c>
      <c r="J94" s="13">
        <f t="shared" si="38"/>
        <v>0.0025218490718262876</v>
      </c>
      <c r="K94" s="14">
        <f t="shared" si="39"/>
        <v>0.01525718688454904</v>
      </c>
      <c r="L94" s="13">
        <f t="shared" si="27"/>
        <v>0.015249463820078907</v>
      </c>
      <c r="M94" s="23">
        <f t="shared" si="40"/>
        <v>699.1794387927014</v>
      </c>
      <c r="N94" s="13">
        <f t="shared" si="41"/>
        <v>0.046296296296296294</v>
      </c>
      <c r="O94" s="23">
        <f t="shared" si="29"/>
        <v>0</v>
      </c>
      <c r="P94">
        <f t="shared" si="42"/>
        <v>29.563949001355393</v>
      </c>
      <c r="Q94" s="25">
        <f t="shared" si="30"/>
        <v>0.014781974500677697</v>
      </c>
    </row>
    <row r="95" spans="1:17" ht="12.75">
      <c r="A95">
        <f t="shared" si="31"/>
        <v>75</v>
      </c>
      <c r="B95">
        <f t="shared" si="32"/>
        <v>750</v>
      </c>
      <c r="C95" s="26">
        <f t="shared" si="44"/>
        <v>0.0067</v>
      </c>
      <c r="D95" s="13">
        <f t="shared" si="33"/>
        <v>0.0067</v>
      </c>
      <c r="E95" s="13">
        <f t="shared" si="34"/>
        <v>0.6868999999999998</v>
      </c>
      <c r="F95" s="13">
        <f t="shared" si="35"/>
        <v>0</v>
      </c>
      <c r="G95" s="13">
        <f t="shared" si="36"/>
        <v>0</v>
      </c>
      <c r="H95" s="13">
        <f t="shared" si="28"/>
        <v>0.4909917049280026</v>
      </c>
      <c r="I95" s="13">
        <f t="shared" si="37"/>
        <v>0.006310854474789018</v>
      </c>
      <c r="J95" s="13">
        <f t="shared" si="38"/>
        <v>0.0025243417899156076</v>
      </c>
      <c r="K95" s="14">
        <f t="shared" si="39"/>
        <v>0.015272267828989425</v>
      </c>
      <c r="L95" s="13">
        <f t="shared" si="27"/>
        <v>0.015264727356769233</v>
      </c>
      <c r="M95" s="23">
        <f t="shared" si="40"/>
        <v>708.3382752067629</v>
      </c>
      <c r="N95" s="13">
        <f t="shared" si="41"/>
        <v>0.046296296296296294</v>
      </c>
      <c r="O95" s="23">
        <f t="shared" si="29"/>
        <v>0</v>
      </c>
      <c r="P95">
        <f t="shared" si="42"/>
        <v>29.563949001355393</v>
      </c>
      <c r="Q95" s="25">
        <f t="shared" si="30"/>
        <v>0.014781974500677697</v>
      </c>
    </row>
    <row r="96" spans="1:17" ht="12.75">
      <c r="A96">
        <f t="shared" si="31"/>
        <v>76</v>
      </c>
      <c r="B96">
        <f t="shared" si="32"/>
        <v>760</v>
      </c>
      <c r="C96" s="26">
        <f t="shared" si="44"/>
        <v>0.0067</v>
      </c>
      <c r="D96" s="13">
        <f t="shared" si="33"/>
        <v>0.0067</v>
      </c>
      <c r="E96" s="13">
        <f t="shared" si="34"/>
        <v>0.6935999999999999</v>
      </c>
      <c r="F96" s="13">
        <f t="shared" si="35"/>
        <v>0</v>
      </c>
      <c r="G96" s="13">
        <f t="shared" si="36"/>
        <v>0</v>
      </c>
      <c r="H96" s="13">
        <f t="shared" si="28"/>
        <v>0.49730864501508176</v>
      </c>
      <c r="I96" s="13">
        <f t="shared" si="37"/>
        <v>0.00631694008707917</v>
      </c>
      <c r="J96" s="13">
        <f t="shared" si="38"/>
        <v>0.0025267760348316685</v>
      </c>
      <c r="K96" s="14">
        <f t="shared" si="39"/>
        <v>0.015286995010731594</v>
      </c>
      <c r="L96" s="13">
        <f t="shared" si="27"/>
        <v>0.01527963141986051</v>
      </c>
      <c r="M96" s="23">
        <f t="shared" si="40"/>
        <v>717.5060540586792</v>
      </c>
      <c r="N96" s="13">
        <f t="shared" si="41"/>
        <v>0.046296296296296294</v>
      </c>
      <c r="O96" s="23">
        <f t="shared" si="29"/>
        <v>0</v>
      </c>
      <c r="P96">
        <f t="shared" si="42"/>
        <v>29.563949001355393</v>
      </c>
      <c r="Q96" s="25">
        <f t="shared" si="30"/>
        <v>0.014781974500677697</v>
      </c>
    </row>
    <row r="97" spans="1:17" ht="12.75">
      <c r="A97">
        <f t="shared" si="31"/>
        <v>77</v>
      </c>
      <c r="B97">
        <f t="shared" si="32"/>
        <v>770</v>
      </c>
      <c r="C97" s="26">
        <f t="shared" si="44"/>
        <v>0.0067</v>
      </c>
      <c r="D97" s="13">
        <f t="shared" si="33"/>
        <v>0.0067</v>
      </c>
      <c r="E97" s="13">
        <f t="shared" si="34"/>
        <v>0.7002999999999999</v>
      </c>
      <c r="F97" s="13">
        <f t="shared" si="35"/>
        <v>0</v>
      </c>
      <c r="G97" s="13">
        <f t="shared" si="36"/>
        <v>0</v>
      </c>
      <c r="H97" s="13">
        <f t="shared" si="28"/>
        <v>0.503631529068178</v>
      </c>
      <c r="I97" s="13">
        <f t="shared" si="37"/>
        <v>0.006322884053096223</v>
      </c>
      <c r="J97" s="13">
        <f t="shared" si="38"/>
        <v>0.002529153621238489</v>
      </c>
      <c r="K97" s="14">
        <f t="shared" si="39"/>
        <v>0.01530137940849286</v>
      </c>
      <c r="L97" s="13">
        <f t="shared" si="27"/>
        <v>0.015294187209612228</v>
      </c>
      <c r="M97" s="23">
        <f t="shared" si="40"/>
        <v>726.6825663844465</v>
      </c>
      <c r="N97" s="13">
        <f t="shared" si="41"/>
        <v>0.046296296296296294</v>
      </c>
      <c r="O97" s="23">
        <f t="shared" si="29"/>
        <v>0</v>
      </c>
      <c r="P97">
        <f t="shared" si="42"/>
        <v>29.563949001355393</v>
      </c>
      <c r="Q97" s="25">
        <f t="shared" si="30"/>
        <v>0.014781974500677697</v>
      </c>
    </row>
    <row r="98" spans="1:17" ht="12.75">
      <c r="A98">
        <f t="shared" si="31"/>
        <v>78</v>
      </c>
      <c r="B98">
        <f t="shared" si="32"/>
        <v>780</v>
      </c>
      <c r="C98" s="26">
        <f t="shared" si="44"/>
        <v>0.0067</v>
      </c>
      <c r="D98" s="13">
        <f t="shared" si="33"/>
        <v>0.0067</v>
      </c>
      <c r="E98" s="13">
        <f t="shared" si="34"/>
        <v>0.707</v>
      </c>
      <c r="F98" s="13">
        <f t="shared" si="35"/>
        <v>0</v>
      </c>
      <c r="G98" s="13">
        <f t="shared" si="36"/>
        <v>0</v>
      </c>
      <c r="H98" s="13">
        <f t="shared" si="28"/>
        <v>0.5099602198030446</v>
      </c>
      <c r="I98" s="13">
        <f t="shared" si="37"/>
        <v>0.006328690734866638</v>
      </c>
      <c r="J98" s="13">
        <f t="shared" si="38"/>
        <v>0.002531476293946655</v>
      </c>
      <c r="K98" s="14">
        <f t="shared" si="39"/>
        <v>0.015315431578377264</v>
      </c>
      <c r="L98" s="13">
        <f t="shared" si="27"/>
        <v>0.01530840549343506</v>
      </c>
      <c r="M98" s="23">
        <f t="shared" si="40"/>
        <v>735.8676096805076</v>
      </c>
      <c r="N98" s="13">
        <f t="shared" si="41"/>
        <v>0.046296296296296294</v>
      </c>
      <c r="O98" s="23">
        <f t="shared" si="29"/>
        <v>0</v>
      </c>
      <c r="P98">
        <f t="shared" si="42"/>
        <v>29.563949001355393</v>
      </c>
      <c r="Q98" s="25">
        <f t="shared" si="30"/>
        <v>0.014781974500677697</v>
      </c>
    </row>
    <row r="99" spans="1:17" ht="12.75">
      <c r="A99">
        <f t="shared" si="31"/>
        <v>79</v>
      </c>
      <c r="B99">
        <f t="shared" si="32"/>
        <v>790</v>
      </c>
      <c r="C99" s="26">
        <f aca="true" t="shared" si="45" ref="C99:C104">0.0342*$B$5/60</f>
        <v>0.0057</v>
      </c>
      <c r="D99" s="13">
        <f t="shared" si="33"/>
        <v>0.0057</v>
      </c>
      <c r="E99" s="13">
        <f t="shared" si="34"/>
        <v>0.7127</v>
      </c>
      <c r="F99" s="13">
        <f t="shared" si="35"/>
        <v>0</v>
      </c>
      <c r="G99" s="13">
        <f t="shared" si="36"/>
        <v>0</v>
      </c>
      <c r="H99" s="13">
        <f t="shared" si="28"/>
        <v>0.5153488015101995</v>
      </c>
      <c r="I99" s="13">
        <f t="shared" si="37"/>
        <v>0.005388581707154838</v>
      </c>
      <c r="J99" s="13">
        <f t="shared" si="38"/>
        <v>0.0021554326828619355</v>
      </c>
      <c r="K99" s="14">
        <f t="shared" si="39"/>
        <v>0.013040367731314709</v>
      </c>
      <c r="L99" s="13">
        <f t="shared" si="27"/>
        <v>0.014177899654845987</v>
      </c>
      <c r="M99" s="23">
        <f t="shared" si="40"/>
        <v>744.3743494734152</v>
      </c>
      <c r="N99" s="13">
        <f t="shared" si="41"/>
        <v>0.046296296296296294</v>
      </c>
      <c r="O99" s="23">
        <f t="shared" si="29"/>
        <v>0</v>
      </c>
      <c r="P99">
        <f t="shared" si="42"/>
        <v>29.563949001355393</v>
      </c>
      <c r="Q99" s="25">
        <f t="shared" si="30"/>
        <v>0.014781974500677697</v>
      </c>
    </row>
    <row r="100" spans="1:17" ht="12.75">
      <c r="A100">
        <f t="shared" si="31"/>
        <v>80</v>
      </c>
      <c r="B100">
        <f t="shared" si="32"/>
        <v>800</v>
      </c>
      <c r="C100" s="26">
        <f t="shared" si="45"/>
        <v>0.0057</v>
      </c>
      <c r="D100" s="13">
        <f t="shared" si="33"/>
        <v>0.0057</v>
      </c>
      <c r="E100" s="13">
        <f t="shared" si="34"/>
        <v>0.7184</v>
      </c>
      <c r="F100" s="13">
        <f t="shared" si="35"/>
        <v>0</v>
      </c>
      <c r="G100" s="13">
        <f t="shared" si="36"/>
        <v>0</v>
      </c>
      <c r="H100" s="13">
        <f t="shared" si="28"/>
        <v>0.5207414098797553</v>
      </c>
      <c r="I100" s="13">
        <f t="shared" si="37"/>
        <v>0.005392608369555796</v>
      </c>
      <c r="J100" s="13">
        <f t="shared" si="38"/>
        <v>0.0021570433478223182</v>
      </c>
      <c r="K100" s="14">
        <f t="shared" si="39"/>
        <v>0.013050112254325025</v>
      </c>
      <c r="L100" s="13">
        <f t="shared" si="27"/>
        <v>0.013045239992819868</v>
      </c>
      <c r="M100" s="23">
        <f t="shared" si="40"/>
        <v>752.2014934691072</v>
      </c>
      <c r="N100" s="13">
        <f t="shared" si="41"/>
        <v>0.046296296296296294</v>
      </c>
      <c r="O100" s="23">
        <f t="shared" si="29"/>
        <v>0</v>
      </c>
      <c r="P100">
        <f t="shared" si="42"/>
        <v>29.563949001355393</v>
      </c>
      <c r="Q100" s="25">
        <f t="shared" si="30"/>
        <v>0.014781974500677697</v>
      </c>
    </row>
    <row r="101" spans="1:17" ht="12.75">
      <c r="A101">
        <f t="shared" si="31"/>
        <v>81</v>
      </c>
      <c r="B101">
        <f t="shared" si="32"/>
        <v>810</v>
      </c>
      <c r="C101" s="26">
        <f t="shared" si="45"/>
        <v>0.0057</v>
      </c>
      <c r="D101" s="13">
        <f t="shared" si="33"/>
        <v>0.0057</v>
      </c>
      <c r="E101" s="13">
        <f t="shared" si="34"/>
        <v>0.7241000000000001</v>
      </c>
      <c r="F101" s="13">
        <f t="shared" si="35"/>
        <v>0</v>
      </c>
      <c r="G101" s="13">
        <f t="shared" si="36"/>
        <v>0</v>
      </c>
      <c r="H101" s="13">
        <f t="shared" si="28"/>
        <v>0.5261379673157923</v>
      </c>
      <c r="I101" s="13">
        <f t="shared" si="37"/>
        <v>0.005396557436037064</v>
      </c>
      <c r="J101" s="13">
        <f t="shared" si="38"/>
        <v>0.0021586229744148255</v>
      </c>
      <c r="K101" s="14">
        <f t="shared" si="39"/>
        <v>0.013059668995209694</v>
      </c>
      <c r="L101" s="13">
        <f t="shared" si="27"/>
        <v>0.013054890624767359</v>
      </c>
      <c r="M101" s="23">
        <f t="shared" si="40"/>
        <v>760.0344278439676</v>
      </c>
      <c r="N101" s="13">
        <f t="shared" si="41"/>
        <v>0.046296296296296294</v>
      </c>
      <c r="O101" s="23">
        <f t="shared" si="29"/>
        <v>0</v>
      </c>
      <c r="P101">
        <f t="shared" si="42"/>
        <v>29.563949001355393</v>
      </c>
      <c r="Q101" s="25">
        <f t="shared" si="30"/>
        <v>0.014781974500677697</v>
      </c>
    </row>
    <row r="102" spans="1:17" ht="12.75">
      <c r="A102">
        <f t="shared" si="31"/>
        <v>82</v>
      </c>
      <c r="B102">
        <f t="shared" si="32"/>
        <v>820</v>
      </c>
      <c r="C102" s="26">
        <f t="shared" si="45"/>
        <v>0.0057</v>
      </c>
      <c r="D102" s="13">
        <f t="shared" si="33"/>
        <v>0.0057</v>
      </c>
      <c r="E102" s="13">
        <f t="shared" si="34"/>
        <v>0.7298000000000001</v>
      </c>
      <c r="F102" s="13">
        <f t="shared" si="35"/>
        <v>0</v>
      </c>
      <c r="G102" s="13">
        <f t="shared" si="36"/>
        <v>0</v>
      </c>
      <c r="H102" s="13">
        <f t="shared" si="28"/>
        <v>0.5315383982034186</v>
      </c>
      <c r="I102" s="13">
        <f t="shared" si="37"/>
        <v>0.005400430887626317</v>
      </c>
      <c r="J102" s="13">
        <f t="shared" si="38"/>
        <v>0.002160172355050527</v>
      </c>
      <c r="K102" s="14">
        <f t="shared" si="39"/>
        <v>0.013069042748055686</v>
      </c>
      <c r="L102" s="13">
        <f t="shared" si="27"/>
        <v>0.01306435587163269</v>
      </c>
      <c r="M102" s="23">
        <f t="shared" si="40"/>
        <v>767.8730413669472</v>
      </c>
      <c r="N102" s="13">
        <f t="shared" si="41"/>
        <v>0.046296296296296294</v>
      </c>
      <c r="O102" s="23">
        <f t="shared" si="29"/>
        <v>0</v>
      </c>
      <c r="P102">
        <f t="shared" si="42"/>
        <v>29.563949001355393</v>
      </c>
      <c r="Q102" s="25">
        <f t="shared" si="30"/>
        <v>0.014781974500677697</v>
      </c>
    </row>
    <row r="103" spans="1:17" ht="12.75">
      <c r="A103">
        <f t="shared" si="31"/>
        <v>83</v>
      </c>
      <c r="B103">
        <f t="shared" si="32"/>
        <v>830</v>
      </c>
      <c r="C103" s="26">
        <f t="shared" si="45"/>
        <v>0.0057</v>
      </c>
      <c r="D103" s="13">
        <f t="shared" si="33"/>
        <v>0.0057</v>
      </c>
      <c r="E103" s="13">
        <f t="shared" si="34"/>
        <v>0.7355000000000002</v>
      </c>
      <c r="F103" s="13">
        <f t="shared" si="35"/>
        <v>0</v>
      </c>
      <c r="G103" s="13">
        <f t="shared" si="36"/>
        <v>0</v>
      </c>
      <c r="H103" s="13">
        <f t="shared" si="28"/>
        <v>0.5369426288459506</v>
      </c>
      <c r="I103" s="13">
        <f t="shared" si="37"/>
        <v>0.005404230642531926</v>
      </c>
      <c r="J103" s="13">
        <f t="shared" si="38"/>
        <v>0.0021616922570127707</v>
      </c>
      <c r="K103" s="14">
        <f t="shared" si="39"/>
        <v>0.013078238154927263</v>
      </c>
      <c r="L103" s="13">
        <f t="shared" si="27"/>
        <v>0.013073640451491474</v>
      </c>
      <c r="M103" s="23">
        <f t="shared" si="40"/>
        <v>775.717225637842</v>
      </c>
      <c r="N103" s="13">
        <f t="shared" si="41"/>
        <v>0.046296296296296294</v>
      </c>
      <c r="O103" s="23">
        <f t="shared" si="29"/>
        <v>0</v>
      </c>
      <c r="P103">
        <f t="shared" si="42"/>
        <v>29.563949001355393</v>
      </c>
      <c r="Q103" s="25">
        <f t="shared" si="30"/>
        <v>0.014781974500677697</v>
      </c>
    </row>
    <row r="104" spans="1:17" ht="12.75">
      <c r="A104">
        <f t="shared" si="31"/>
        <v>84</v>
      </c>
      <c r="B104">
        <f t="shared" si="32"/>
        <v>840</v>
      </c>
      <c r="C104" s="26">
        <f t="shared" si="45"/>
        <v>0.0057</v>
      </c>
      <c r="D104" s="13">
        <f t="shared" si="33"/>
        <v>0.0057</v>
      </c>
      <c r="E104" s="13">
        <f t="shared" si="34"/>
        <v>0.7412000000000002</v>
      </c>
      <c r="F104" s="13">
        <f t="shared" si="35"/>
        <v>0</v>
      </c>
      <c r="G104" s="13">
        <f t="shared" si="36"/>
        <v>0</v>
      </c>
      <c r="H104" s="13">
        <f t="shared" si="28"/>
        <v>0.5423505874044704</v>
      </c>
      <c r="I104" s="13">
        <f t="shared" si="37"/>
        <v>0.005407958558519832</v>
      </c>
      <c r="J104" s="13">
        <f t="shared" si="38"/>
        <v>0.002163183423407933</v>
      </c>
      <c r="K104" s="14">
        <f t="shared" si="39"/>
        <v>0.013087259711617994</v>
      </c>
      <c r="L104" s="13">
        <f t="shared" si="27"/>
        <v>0.013082748933272628</v>
      </c>
      <c r="M104" s="23">
        <f t="shared" si="40"/>
        <v>783.5668749978056</v>
      </c>
      <c r="N104" s="13">
        <f t="shared" si="41"/>
        <v>0.046296296296296294</v>
      </c>
      <c r="O104" s="23">
        <f t="shared" si="29"/>
        <v>0</v>
      </c>
      <c r="P104">
        <f t="shared" si="42"/>
        <v>29.563949001355393</v>
      </c>
      <c r="Q104" s="25">
        <f t="shared" si="30"/>
        <v>0.014781974500677697</v>
      </c>
    </row>
    <row r="105" spans="1:17" ht="12.75">
      <c r="A105">
        <f t="shared" si="31"/>
        <v>85</v>
      </c>
      <c r="B105">
        <f t="shared" si="32"/>
        <v>850</v>
      </c>
      <c r="C105" s="26">
        <f aca="true" t="shared" si="46" ref="C105:C110">0.0328*$B$5/60</f>
        <v>0.0054666666666666665</v>
      </c>
      <c r="D105" s="13">
        <f t="shared" si="33"/>
        <v>0.0054666666666666665</v>
      </c>
      <c r="E105" s="13">
        <f t="shared" si="34"/>
        <v>0.7466666666666668</v>
      </c>
      <c r="F105" s="13">
        <f t="shared" si="35"/>
        <v>0</v>
      </c>
      <c r="G105" s="13">
        <f t="shared" si="36"/>
        <v>0</v>
      </c>
      <c r="H105" s="13">
        <f t="shared" si="28"/>
        <v>0.5475406047586502</v>
      </c>
      <c r="I105" s="13">
        <f t="shared" si="37"/>
        <v>0.005190017354179788</v>
      </c>
      <c r="J105" s="13">
        <f t="shared" si="38"/>
        <v>0.0020760069416719154</v>
      </c>
      <c r="K105" s="14">
        <f t="shared" si="39"/>
        <v>0.012559841997115087</v>
      </c>
      <c r="L105" s="13">
        <f t="shared" si="27"/>
        <v>0.01282355085436654</v>
      </c>
      <c r="M105" s="23">
        <f t="shared" si="40"/>
        <v>791.2610055104255</v>
      </c>
      <c r="N105" s="13">
        <f t="shared" si="41"/>
        <v>0.046296296296296294</v>
      </c>
      <c r="O105" s="23">
        <f t="shared" si="29"/>
        <v>0</v>
      </c>
      <c r="P105">
        <f t="shared" si="42"/>
        <v>29.563949001355393</v>
      </c>
      <c r="Q105" s="25">
        <f t="shared" si="30"/>
        <v>0.014781974500677697</v>
      </c>
    </row>
    <row r="106" spans="1:17" ht="12.75">
      <c r="A106">
        <f t="shared" si="31"/>
        <v>86</v>
      </c>
      <c r="B106">
        <f t="shared" si="32"/>
        <v>860</v>
      </c>
      <c r="C106" s="26">
        <f t="shared" si="46"/>
        <v>0.0054666666666666665</v>
      </c>
      <c r="D106" s="13">
        <f t="shared" si="33"/>
        <v>0.0054666666666666665</v>
      </c>
      <c r="E106" s="13">
        <f t="shared" si="34"/>
        <v>0.7521333333333334</v>
      </c>
      <c r="F106" s="13">
        <f t="shared" si="35"/>
        <v>0</v>
      </c>
      <c r="G106" s="13">
        <f t="shared" si="36"/>
        <v>0</v>
      </c>
      <c r="H106" s="13">
        <f t="shared" si="28"/>
        <v>0.5527339263553966</v>
      </c>
      <c r="I106" s="13">
        <f t="shared" si="37"/>
        <v>0.0051933215967464585</v>
      </c>
      <c r="J106" s="13">
        <f t="shared" si="38"/>
        <v>0.0020773286386985834</v>
      </c>
      <c r="K106" s="14">
        <f t="shared" si="39"/>
        <v>0.01256783826412643</v>
      </c>
      <c r="L106" s="13">
        <f t="shared" si="27"/>
        <v>0.012563840130620759</v>
      </c>
      <c r="M106" s="23">
        <f t="shared" si="40"/>
        <v>798.799309588798</v>
      </c>
      <c r="N106" s="13">
        <f t="shared" si="41"/>
        <v>0.046296296296296294</v>
      </c>
      <c r="O106" s="23">
        <f t="shared" si="29"/>
        <v>0</v>
      </c>
      <c r="P106">
        <f t="shared" si="42"/>
        <v>29.563949001355393</v>
      </c>
      <c r="Q106" s="25">
        <f t="shared" si="30"/>
        <v>0.014781974500677697</v>
      </c>
    </row>
    <row r="107" spans="1:17" ht="12.75">
      <c r="A107">
        <f t="shared" si="31"/>
        <v>87</v>
      </c>
      <c r="B107">
        <f t="shared" si="32"/>
        <v>870</v>
      </c>
      <c r="C107" s="26">
        <f t="shared" si="46"/>
        <v>0.0054666666666666665</v>
      </c>
      <c r="D107" s="13">
        <f t="shared" si="33"/>
        <v>0.0054666666666666665</v>
      </c>
      <c r="E107" s="13">
        <f t="shared" si="34"/>
        <v>0.7576</v>
      </c>
      <c r="F107" s="13">
        <f t="shared" si="35"/>
        <v>0</v>
      </c>
      <c r="G107" s="13">
        <f t="shared" si="36"/>
        <v>0</v>
      </c>
      <c r="H107" s="13">
        <f t="shared" si="28"/>
        <v>0.5579304933483421</v>
      </c>
      <c r="I107" s="13">
        <f t="shared" si="37"/>
        <v>0.005196566992945462</v>
      </c>
      <c r="J107" s="13">
        <f t="shared" si="38"/>
        <v>0.0020786267971781847</v>
      </c>
      <c r="K107" s="14">
        <f t="shared" si="39"/>
        <v>0.012575692122928018</v>
      </c>
      <c r="L107" s="13">
        <f t="shared" si="27"/>
        <v>0.012571765193527224</v>
      </c>
      <c r="M107" s="23">
        <f t="shared" si="40"/>
        <v>806.3423687049143</v>
      </c>
      <c r="N107" s="13">
        <f t="shared" si="41"/>
        <v>0.046296296296296294</v>
      </c>
      <c r="O107" s="23">
        <f t="shared" si="29"/>
        <v>0</v>
      </c>
      <c r="P107">
        <f t="shared" si="42"/>
        <v>29.563949001355393</v>
      </c>
      <c r="Q107" s="25">
        <f t="shared" si="30"/>
        <v>0.014781974500677697</v>
      </c>
    </row>
    <row r="108" spans="1:17" ht="12.75">
      <c r="A108">
        <f t="shared" si="31"/>
        <v>88</v>
      </c>
      <c r="B108">
        <f t="shared" si="32"/>
        <v>880</v>
      </c>
      <c r="C108" s="26">
        <f t="shared" si="46"/>
        <v>0.0054666666666666665</v>
      </c>
      <c r="D108" s="13">
        <f t="shared" si="33"/>
        <v>0.0054666666666666665</v>
      </c>
      <c r="E108" s="13">
        <f t="shared" si="34"/>
        <v>0.7630666666666667</v>
      </c>
      <c r="F108" s="13">
        <f t="shared" si="35"/>
        <v>0</v>
      </c>
      <c r="G108" s="13">
        <f t="shared" si="36"/>
        <v>0</v>
      </c>
      <c r="H108" s="13">
        <f t="shared" si="28"/>
        <v>0.5631302482802263</v>
      </c>
      <c r="I108" s="13">
        <f t="shared" si="37"/>
        <v>0.005199754931884182</v>
      </c>
      <c r="J108" s="13">
        <f t="shared" si="38"/>
        <v>0.0020799019727536726</v>
      </c>
      <c r="K108" s="14">
        <f t="shared" si="39"/>
        <v>0.012583406935159719</v>
      </c>
      <c r="L108" s="13">
        <f t="shared" si="27"/>
        <v>0.012579549529043868</v>
      </c>
      <c r="M108" s="23">
        <f t="shared" si="40"/>
        <v>813.8900984223407</v>
      </c>
      <c r="N108" s="13">
        <f t="shared" si="41"/>
        <v>0.046296296296296294</v>
      </c>
      <c r="O108" s="23">
        <f t="shared" si="29"/>
        <v>0</v>
      </c>
      <c r="P108">
        <f t="shared" si="42"/>
        <v>29.563949001355393</v>
      </c>
      <c r="Q108" s="25">
        <f t="shared" si="30"/>
        <v>0.014781974500677697</v>
      </c>
    </row>
    <row r="109" spans="1:17" ht="12.75">
      <c r="A109">
        <f t="shared" si="31"/>
        <v>89</v>
      </c>
      <c r="B109">
        <f t="shared" si="32"/>
        <v>890</v>
      </c>
      <c r="C109" s="26">
        <f t="shared" si="46"/>
        <v>0.0054666666666666665</v>
      </c>
      <c r="D109" s="13">
        <f t="shared" si="33"/>
        <v>0.0054666666666666665</v>
      </c>
      <c r="E109" s="13">
        <f t="shared" si="34"/>
        <v>0.7685333333333333</v>
      </c>
      <c r="F109" s="13">
        <f t="shared" si="35"/>
        <v>0</v>
      </c>
      <c r="G109" s="13">
        <f t="shared" si="36"/>
        <v>0</v>
      </c>
      <c r="H109" s="13">
        <f t="shared" si="28"/>
        <v>0.5683331350421467</v>
      </c>
      <c r="I109" s="13">
        <f t="shared" si="37"/>
        <v>0.005202886761920378</v>
      </c>
      <c r="J109" s="13">
        <f t="shared" si="38"/>
        <v>0.0020811547047681514</v>
      </c>
      <c r="K109" s="14">
        <f t="shared" si="39"/>
        <v>0.012590985963847315</v>
      </c>
      <c r="L109" s="13">
        <f t="shared" si="27"/>
        <v>0.012587196449503516</v>
      </c>
      <c r="M109" s="23">
        <f t="shared" si="40"/>
        <v>821.4424162920428</v>
      </c>
      <c r="N109" s="13">
        <f t="shared" si="41"/>
        <v>0.046296296296296294</v>
      </c>
      <c r="O109" s="23">
        <f t="shared" si="29"/>
        <v>0</v>
      </c>
      <c r="P109">
        <f t="shared" si="42"/>
        <v>29.563949001355393</v>
      </c>
      <c r="Q109" s="25">
        <f t="shared" si="30"/>
        <v>0.014781974500677697</v>
      </c>
    </row>
    <row r="110" spans="1:17" ht="12.75">
      <c r="A110">
        <f t="shared" si="31"/>
        <v>90</v>
      </c>
      <c r="B110">
        <f t="shared" si="32"/>
        <v>900</v>
      </c>
      <c r="C110" s="26">
        <f t="shared" si="46"/>
        <v>0.0054666666666666665</v>
      </c>
      <c r="D110" s="13">
        <f t="shared" si="33"/>
        <v>0.0054666666666666665</v>
      </c>
      <c r="E110" s="13">
        <f t="shared" si="34"/>
        <v>0.7739999999999999</v>
      </c>
      <c r="F110" s="13">
        <f t="shared" si="35"/>
        <v>0</v>
      </c>
      <c r="G110" s="13">
        <f t="shared" si="36"/>
        <v>0</v>
      </c>
      <c r="H110" s="13">
        <f t="shared" si="28"/>
        <v>0.5735390988342384</v>
      </c>
      <c r="I110" s="13">
        <f t="shared" si="37"/>
        <v>0.005205963792091706</v>
      </c>
      <c r="J110" s="13">
        <f t="shared" si="38"/>
        <v>0.0020823855168366824</v>
      </c>
      <c r="K110" s="14">
        <f t="shared" si="39"/>
        <v>0.012598432376861929</v>
      </c>
      <c r="L110" s="13">
        <f t="shared" si="27"/>
        <v>0.012594709170354622</v>
      </c>
      <c r="M110" s="23">
        <f t="shared" si="40"/>
        <v>828.9992417942556</v>
      </c>
      <c r="N110" s="13">
        <f t="shared" si="41"/>
        <v>0.046296296296296294</v>
      </c>
      <c r="O110" s="23">
        <f t="shared" si="29"/>
        <v>0</v>
      </c>
      <c r="P110">
        <f t="shared" si="42"/>
        <v>29.563949001355393</v>
      </c>
      <c r="Q110" s="25">
        <f t="shared" si="30"/>
        <v>0.014781974500677697</v>
      </c>
    </row>
    <row r="111" spans="1:17" ht="12.75">
      <c r="A111">
        <f t="shared" si="31"/>
        <v>91</v>
      </c>
      <c r="B111">
        <f t="shared" si="32"/>
        <v>910</v>
      </c>
      <c r="C111" s="26">
        <f aca="true" t="shared" si="47" ref="C111:C116">0.03*$B$5/60</f>
        <v>0.005</v>
      </c>
      <c r="D111" s="13">
        <f t="shared" si="33"/>
        <v>0.005</v>
      </c>
      <c r="E111" s="13">
        <f t="shared" si="34"/>
        <v>0.7789999999999999</v>
      </c>
      <c r="F111" s="13">
        <f t="shared" si="35"/>
        <v>0</v>
      </c>
      <c r="G111" s="13">
        <f t="shared" si="36"/>
        <v>0</v>
      </c>
      <c r="H111" s="13">
        <f t="shared" si="28"/>
        <v>0.5783032997565838</v>
      </c>
      <c r="I111" s="13">
        <f t="shared" si="37"/>
        <v>0.0047642009223454185</v>
      </c>
      <c r="J111" s="13">
        <f t="shared" si="38"/>
        <v>0.0019056803689381674</v>
      </c>
      <c r="K111" s="14">
        <f t="shared" si="39"/>
        <v>0.011529366232075913</v>
      </c>
      <c r="L111" s="13">
        <f t="shared" si="27"/>
        <v>0.012063899304468922</v>
      </c>
      <c r="M111" s="23">
        <f t="shared" si="40"/>
        <v>836.2375813769369</v>
      </c>
      <c r="N111" s="13">
        <f t="shared" si="41"/>
        <v>0.046296296296296294</v>
      </c>
      <c r="O111" s="23">
        <f t="shared" si="29"/>
        <v>0</v>
      </c>
      <c r="P111">
        <f t="shared" si="42"/>
        <v>29.563949001355393</v>
      </c>
      <c r="Q111" s="25">
        <f t="shared" si="30"/>
        <v>0.014781974500677697</v>
      </c>
    </row>
    <row r="112" spans="1:17" ht="12.75">
      <c r="A112">
        <f t="shared" si="31"/>
        <v>92</v>
      </c>
      <c r="B112">
        <f t="shared" si="32"/>
        <v>920</v>
      </c>
      <c r="C112" s="26">
        <f t="shared" si="47"/>
        <v>0.005</v>
      </c>
      <c r="D112" s="13">
        <f t="shared" si="33"/>
        <v>0.005</v>
      </c>
      <c r="E112" s="13">
        <f t="shared" si="34"/>
        <v>0.7839999999999999</v>
      </c>
      <c r="F112" s="13">
        <f t="shared" si="35"/>
        <v>0</v>
      </c>
      <c r="G112" s="13">
        <f t="shared" si="36"/>
        <v>0</v>
      </c>
      <c r="H112" s="13">
        <f t="shared" si="28"/>
        <v>0.5830699899401334</v>
      </c>
      <c r="I112" s="13">
        <f t="shared" si="37"/>
        <v>0.004766690183549582</v>
      </c>
      <c r="J112" s="13">
        <f t="shared" si="38"/>
        <v>0.001906676073419833</v>
      </c>
      <c r="K112" s="14">
        <f t="shared" si="39"/>
        <v>0.01153539024418999</v>
      </c>
      <c r="L112" s="13">
        <f t="shared" si="27"/>
        <v>0.011532378238132952</v>
      </c>
      <c r="M112" s="23">
        <f t="shared" si="40"/>
        <v>843.1570083198167</v>
      </c>
      <c r="N112" s="13">
        <f t="shared" si="41"/>
        <v>0.046296296296296294</v>
      </c>
      <c r="O112" s="23">
        <f t="shared" si="29"/>
        <v>0</v>
      </c>
      <c r="P112">
        <f t="shared" si="42"/>
        <v>29.563949001355393</v>
      </c>
      <c r="Q112" s="25">
        <f t="shared" si="30"/>
        <v>0.014781974500677697</v>
      </c>
    </row>
    <row r="113" spans="1:17" ht="12.75">
      <c r="A113">
        <f t="shared" si="31"/>
        <v>93</v>
      </c>
      <c r="B113">
        <f t="shared" si="32"/>
        <v>930</v>
      </c>
      <c r="C113" s="26">
        <f t="shared" si="47"/>
        <v>0.005</v>
      </c>
      <c r="D113" s="13">
        <f t="shared" si="33"/>
        <v>0.005</v>
      </c>
      <c r="E113" s="13">
        <f t="shared" si="34"/>
        <v>0.7889999999999999</v>
      </c>
      <c r="F113" s="13">
        <f t="shared" si="35"/>
        <v>0</v>
      </c>
      <c r="G113" s="13">
        <f t="shared" si="36"/>
        <v>0</v>
      </c>
      <c r="H113" s="13">
        <f t="shared" si="28"/>
        <v>0.5878391301742618</v>
      </c>
      <c r="I113" s="13">
        <f t="shared" si="37"/>
        <v>0.004769140234128444</v>
      </c>
      <c r="J113" s="13">
        <f t="shared" si="38"/>
        <v>0.0019076560936513776</v>
      </c>
      <c r="K113" s="14">
        <f t="shared" si="39"/>
        <v>0.011541319366590835</v>
      </c>
      <c r="L113" s="13">
        <f t="shared" si="27"/>
        <v>0.011538354805390413</v>
      </c>
      <c r="M113" s="23">
        <f t="shared" si="40"/>
        <v>850.0800212030509</v>
      </c>
      <c r="N113" s="13">
        <f t="shared" si="41"/>
        <v>0.046296296296296294</v>
      </c>
      <c r="O113" s="23">
        <f t="shared" si="29"/>
        <v>0</v>
      </c>
      <c r="P113">
        <f t="shared" si="42"/>
        <v>29.563949001355393</v>
      </c>
      <c r="Q113" s="25">
        <f t="shared" si="30"/>
        <v>0.014781974500677697</v>
      </c>
    </row>
    <row r="114" spans="1:17" ht="12.75">
      <c r="A114">
        <f t="shared" si="31"/>
        <v>94</v>
      </c>
      <c r="B114">
        <f t="shared" si="32"/>
        <v>940</v>
      </c>
      <c r="C114" s="26">
        <f t="shared" si="47"/>
        <v>0.005</v>
      </c>
      <c r="D114" s="13">
        <f t="shared" si="33"/>
        <v>0.005</v>
      </c>
      <c r="E114" s="13">
        <f t="shared" si="34"/>
        <v>0.7939999999999999</v>
      </c>
      <c r="F114" s="13">
        <f t="shared" si="35"/>
        <v>0</v>
      </c>
      <c r="G114" s="13">
        <f t="shared" si="36"/>
        <v>0</v>
      </c>
      <c r="H114" s="13">
        <f t="shared" si="28"/>
        <v>0.5926106820675655</v>
      </c>
      <c r="I114" s="13">
        <f t="shared" si="37"/>
        <v>0.004771551893303694</v>
      </c>
      <c r="J114" s="13">
        <f t="shared" si="38"/>
        <v>0.0019086207573214776</v>
      </c>
      <c r="K114" s="14">
        <f t="shared" si="39"/>
        <v>0.011547155581794939</v>
      </c>
      <c r="L114" s="13">
        <f t="shared" si="27"/>
        <v>0.011544237474192887</v>
      </c>
      <c r="M114" s="23">
        <f t="shared" si="40"/>
        <v>857.0065636875667</v>
      </c>
      <c r="N114" s="13">
        <f t="shared" si="41"/>
        <v>0.046296296296296294</v>
      </c>
      <c r="O114" s="23">
        <f t="shared" si="29"/>
        <v>0</v>
      </c>
      <c r="P114">
        <f t="shared" si="42"/>
        <v>29.563949001355393</v>
      </c>
      <c r="Q114" s="25">
        <f t="shared" si="30"/>
        <v>0.014781974500677697</v>
      </c>
    </row>
    <row r="115" spans="1:17" ht="12.75">
      <c r="A115">
        <f t="shared" si="31"/>
        <v>95</v>
      </c>
      <c r="B115">
        <f t="shared" si="32"/>
        <v>950</v>
      </c>
      <c r="C115" s="26">
        <f t="shared" si="47"/>
        <v>0.005</v>
      </c>
      <c r="D115" s="13">
        <f t="shared" si="33"/>
        <v>0.005</v>
      </c>
      <c r="E115" s="13">
        <f t="shared" si="34"/>
        <v>0.7989999999999999</v>
      </c>
      <c r="F115" s="13">
        <f t="shared" si="35"/>
        <v>0</v>
      </c>
      <c r="G115" s="13">
        <f t="shared" si="36"/>
        <v>0</v>
      </c>
      <c r="H115" s="13">
        <f t="shared" si="28"/>
        <v>0.5973846080265791</v>
      </c>
      <c r="I115" s="13">
        <f t="shared" si="37"/>
        <v>0.004773925959013603</v>
      </c>
      <c r="J115" s="13">
        <f t="shared" si="38"/>
        <v>0.0019095703836054412</v>
      </c>
      <c r="K115" s="14">
        <f t="shared" si="39"/>
        <v>0.011552900820812919</v>
      </c>
      <c r="L115" s="13">
        <f t="shared" si="27"/>
        <v>0.011550028201303929</v>
      </c>
      <c r="M115" s="23">
        <f t="shared" si="40"/>
        <v>863.936580608349</v>
      </c>
      <c r="N115" s="13">
        <f t="shared" si="41"/>
        <v>0.046296296296296294</v>
      </c>
      <c r="O115" s="23">
        <f t="shared" si="29"/>
        <v>0</v>
      </c>
      <c r="P115">
        <f t="shared" si="42"/>
        <v>29.563949001355393</v>
      </c>
      <c r="Q115" s="25">
        <f t="shared" si="30"/>
        <v>0.014781974500677697</v>
      </c>
    </row>
    <row r="116" spans="1:17" ht="12.75">
      <c r="A116">
        <f t="shared" si="31"/>
        <v>96</v>
      </c>
      <c r="B116">
        <f t="shared" si="32"/>
        <v>960</v>
      </c>
      <c r="C116" s="26">
        <f t="shared" si="47"/>
        <v>0.005</v>
      </c>
      <c r="D116" s="13">
        <f t="shared" si="33"/>
        <v>0.005</v>
      </c>
      <c r="E116" s="13">
        <f t="shared" si="34"/>
        <v>0.8039999999999999</v>
      </c>
      <c r="F116" s="13">
        <f t="shared" si="35"/>
        <v>0</v>
      </c>
      <c r="G116" s="13">
        <f t="shared" si="36"/>
        <v>0</v>
      </c>
      <c r="H116" s="13">
        <f t="shared" si="28"/>
        <v>0.6021608712351513</v>
      </c>
      <c r="I116" s="13">
        <f t="shared" si="37"/>
        <v>0.004776263208572162</v>
      </c>
      <c r="J116" s="13">
        <f t="shared" si="38"/>
        <v>0.001910505283428865</v>
      </c>
      <c r="K116" s="14">
        <f t="shared" si="39"/>
        <v>0.011558556964744632</v>
      </c>
      <c r="L116" s="13">
        <f t="shared" si="27"/>
        <v>0.011555728892778776</v>
      </c>
      <c r="M116" s="23">
        <f t="shared" si="40"/>
        <v>870.8700179440162</v>
      </c>
      <c r="N116" s="13">
        <f t="shared" si="41"/>
        <v>0.046296296296296294</v>
      </c>
      <c r="O116" s="23">
        <f t="shared" si="29"/>
        <v>0</v>
      </c>
      <c r="P116">
        <f t="shared" si="42"/>
        <v>29.563949001355393</v>
      </c>
      <c r="Q116" s="25">
        <f t="shared" si="30"/>
        <v>0.014781974500677697</v>
      </c>
    </row>
    <row r="117" spans="1:17" ht="12.75">
      <c r="A117">
        <f t="shared" si="31"/>
        <v>97</v>
      </c>
      <c r="B117">
        <f t="shared" si="32"/>
        <v>970</v>
      </c>
      <c r="C117" s="26">
        <f aca="true" t="shared" si="48" ref="C117:C122">0.028*$B$5/60</f>
        <v>0.004666666666666667</v>
      </c>
      <c r="D117" s="13">
        <f t="shared" si="33"/>
        <v>0.004666666666666667</v>
      </c>
      <c r="E117" s="13">
        <f t="shared" si="34"/>
        <v>0.8086666666666666</v>
      </c>
      <c r="F117" s="13">
        <f t="shared" si="35"/>
        <v>0</v>
      </c>
      <c r="G117" s="13">
        <f t="shared" si="36"/>
        <v>0</v>
      </c>
      <c r="H117" s="13">
        <f t="shared" si="28"/>
        <v>0.6066207937939515</v>
      </c>
      <c r="I117" s="13">
        <f t="shared" si="37"/>
        <v>0.004459922558800233</v>
      </c>
      <c r="J117" s="13">
        <f t="shared" si="38"/>
        <v>0.0017839690235200935</v>
      </c>
      <c r="K117" s="14">
        <f t="shared" si="39"/>
        <v>0.010793012592296565</v>
      </c>
      <c r="L117" s="13">
        <f t="shared" si="27"/>
        <v>0.0111757847785206</v>
      </c>
      <c r="M117" s="23">
        <f t="shared" si="40"/>
        <v>877.5754888111286</v>
      </c>
      <c r="N117" s="13">
        <f t="shared" si="41"/>
        <v>0.046296296296296294</v>
      </c>
      <c r="O117" s="23">
        <f t="shared" si="29"/>
        <v>0</v>
      </c>
      <c r="P117">
        <f t="shared" si="42"/>
        <v>29.563949001355393</v>
      </c>
      <c r="Q117" s="25">
        <f t="shared" si="30"/>
        <v>0.014781974500677697</v>
      </c>
    </row>
    <row r="118" spans="1:17" ht="12.75">
      <c r="A118">
        <f t="shared" si="31"/>
        <v>98</v>
      </c>
      <c r="B118">
        <f t="shared" si="32"/>
        <v>980</v>
      </c>
      <c r="C118" s="26">
        <f t="shared" si="48"/>
        <v>0.004666666666666667</v>
      </c>
      <c r="D118" s="13">
        <f t="shared" si="33"/>
        <v>0.004666666666666667</v>
      </c>
      <c r="E118" s="13">
        <f t="shared" si="34"/>
        <v>0.8133333333333334</v>
      </c>
      <c r="F118" s="13">
        <f t="shared" si="35"/>
        <v>0</v>
      </c>
      <c r="G118" s="13">
        <f t="shared" si="36"/>
        <v>0</v>
      </c>
      <c r="H118" s="13">
        <f t="shared" si="28"/>
        <v>0.6110826922019855</v>
      </c>
      <c r="I118" s="13">
        <f t="shared" si="37"/>
        <v>0.004461898408034015</v>
      </c>
      <c r="J118" s="13">
        <f t="shared" si="38"/>
        <v>0.0017847593632136062</v>
      </c>
      <c r="K118" s="14">
        <f t="shared" si="39"/>
        <v>0.010797794147442318</v>
      </c>
      <c r="L118" s="13">
        <f t="shared" si="27"/>
        <v>0.010795403369869443</v>
      </c>
      <c r="M118" s="23">
        <f t="shared" si="40"/>
        <v>884.0527308330503</v>
      </c>
      <c r="N118" s="13">
        <f t="shared" si="41"/>
        <v>0.046296296296296294</v>
      </c>
      <c r="O118" s="23">
        <f t="shared" si="29"/>
        <v>0</v>
      </c>
      <c r="P118">
        <f t="shared" si="42"/>
        <v>29.563949001355393</v>
      </c>
      <c r="Q118" s="25">
        <f t="shared" si="30"/>
        <v>0.014781974500677697</v>
      </c>
    </row>
    <row r="119" spans="1:17" ht="12.75">
      <c r="A119">
        <f t="shared" si="31"/>
        <v>99</v>
      </c>
      <c r="B119">
        <f t="shared" si="32"/>
        <v>990</v>
      </c>
      <c r="C119" s="26">
        <f t="shared" si="48"/>
        <v>0.004666666666666667</v>
      </c>
      <c r="D119" s="13">
        <f t="shared" si="33"/>
        <v>0.004666666666666667</v>
      </c>
      <c r="E119" s="13">
        <f t="shared" si="34"/>
        <v>0.8180000000000001</v>
      </c>
      <c r="F119" s="13">
        <f t="shared" si="35"/>
        <v>0</v>
      </c>
      <c r="G119" s="13">
        <f t="shared" si="36"/>
        <v>0</v>
      </c>
      <c r="H119" s="13">
        <f t="shared" si="28"/>
        <v>0.6155465382692324</v>
      </c>
      <c r="I119" s="13">
        <f t="shared" si="37"/>
        <v>0.004463846067246924</v>
      </c>
      <c r="J119" s="13">
        <f t="shared" si="38"/>
        <v>0.0017855384268987695</v>
      </c>
      <c r="K119" s="14">
        <f t="shared" si="39"/>
        <v>0.010802507482737556</v>
      </c>
      <c r="L119" s="13">
        <f t="shared" si="27"/>
        <v>0.010800150815089938</v>
      </c>
      <c r="M119" s="23">
        <f t="shared" si="40"/>
        <v>890.5328213221043</v>
      </c>
      <c r="N119" s="13">
        <f t="shared" si="41"/>
        <v>0.046296296296296294</v>
      </c>
      <c r="O119" s="23">
        <f t="shared" si="29"/>
        <v>0</v>
      </c>
      <c r="P119">
        <f t="shared" si="42"/>
        <v>29.563949001355393</v>
      </c>
      <c r="Q119" s="25">
        <f t="shared" si="30"/>
        <v>0.014781974500677697</v>
      </c>
    </row>
    <row r="120" spans="1:17" ht="12.75">
      <c r="A120">
        <f>+A119+1</f>
        <v>100</v>
      </c>
      <c r="B120">
        <f t="shared" si="32"/>
        <v>1000</v>
      </c>
      <c r="C120" s="26">
        <f t="shared" si="48"/>
        <v>0.004666666666666667</v>
      </c>
      <c r="D120" s="13">
        <f t="shared" si="33"/>
        <v>0.004666666666666667</v>
      </c>
      <c r="E120" s="13">
        <f>+D120+E119</f>
        <v>0.8226666666666668</v>
      </c>
      <c r="F120" s="13">
        <f t="shared" si="35"/>
        <v>0</v>
      </c>
      <c r="G120" s="13">
        <f t="shared" si="36"/>
        <v>0</v>
      </c>
      <c r="H120" s="13">
        <f>+IF(E120&lt;$F$12,0,((E120-$F$12)^2)/(E120+0.8*$F$11))</f>
        <v>0.620012304339394</v>
      </c>
      <c r="I120" s="13">
        <f t="shared" si="37"/>
        <v>0.004465766070161581</v>
      </c>
      <c r="J120" s="13">
        <f>+($B$9/$B$3)*G120+(($F$9/$B$3)*I120)</f>
        <v>0.0017863064280646324</v>
      </c>
      <c r="K120" s="14">
        <f t="shared" si="39"/>
        <v>0.010807153889791027</v>
      </c>
      <c r="L120" s="13">
        <f t="shared" si="27"/>
        <v>0.010804830686264292</v>
      </c>
      <c r="M120" s="23">
        <f t="shared" si="40"/>
        <v>897.0157197338629</v>
      </c>
      <c r="N120" s="13">
        <f t="shared" si="41"/>
        <v>0.046296296296296294</v>
      </c>
      <c r="O120" s="23">
        <f t="shared" si="29"/>
        <v>0</v>
      </c>
      <c r="P120">
        <f t="shared" si="42"/>
        <v>29.563949001355393</v>
      </c>
      <c r="Q120" s="25">
        <f t="shared" si="30"/>
        <v>0.014781974500677697</v>
      </c>
    </row>
    <row r="121" spans="1:17" ht="12.75">
      <c r="A121">
        <f>+A120+1</f>
        <v>101</v>
      </c>
      <c r="B121">
        <f t="shared" si="32"/>
        <v>1010</v>
      </c>
      <c r="C121" s="26">
        <f t="shared" si="48"/>
        <v>0.004666666666666667</v>
      </c>
      <c r="D121" s="13">
        <f t="shared" si="33"/>
        <v>0.004666666666666667</v>
      </c>
      <c r="E121" s="13">
        <f>+D121+E120</f>
        <v>0.8273333333333335</v>
      </c>
      <c r="F121" s="13">
        <f t="shared" si="35"/>
        <v>0</v>
      </c>
      <c r="G121" s="13">
        <f t="shared" si="36"/>
        <v>0</v>
      </c>
      <c r="H121" s="13">
        <f>+IF(E121&lt;$F$12,0,((E121-$F$12)^2)/(E121+0.8*$F$11))</f>
        <v>0.6244799632773219</v>
      </c>
      <c r="I121" s="13">
        <f t="shared" si="37"/>
        <v>0.0044676589379278875</v>
      </c>
      <c r="J121" s="13">
        <f>+($B$9/$B$3)*G121+(($F$9/$B$3)*I121)</f>
        <v>0.001787063575171155</v>
      </c>
      <c r="K121" s="14">
        <f t="shared" si="39"/>
        <v>0.010811734629785488</v>
      </c>
      <c r="L121" s="13">
        <f t="shared" si="27"/>
        <v>0.010809444259788258</v>
      </c>
      <c r="M121" s="23">
        <f t="shared" si="40"/>
        <v>903.5013862897358</v>
      </c>
      <c r="N121" s="13">
        <f t="shared" si="41"/>
        <v>0.046296296296296294</v>
      </c>
      <c r="O121" s="23">
        <f t="shared" si="29"/>
        <v>0</v>
      </c>
      <c r="P121">
        <f t="shared" si="42"/>
        <v>29.563949001355393</v>
      </c>
      <c r="Q121" s="25">
        <f t="shared" si="30"/>
        <v>0.014781974500677697</v>
      </c>
    </row>
    <row r="122" spans="1:17" ht="12.75">
      <c r="A122">
        <f>+A121+1</f>
        <v>102</v>
      </c>
      <c r="B122">
        <f t="shared" si="32"/>
        <v>1020</v>
      </c>
      <c r="C122" s="26">
        <f t="shared" si="48"/>
        <v>0.004666666666666667</v>
      </c>
      <c r="D122" s="13">
        <f t="shared" si="33"/>
        <v>0.004666666666666667</v>
      </c>
      <c r="E122" s="13">
        <f>+D122+E121</f>
        <v>0.8320000000000002</v>
      </c>
      <c r="F122" s="13">
        <f t="shared" si="35"/>
        <v>0</v>
      </c>
      <c r="G122" s="13">
        <f t="shared" si="36"/>
        <v>0</v>
      </c>
      <c r="H122" s="13">
        <f>+IF(E122&lt;$F$12,0,((E122-$F$12)^2)/(E122+0.8*$F$11))</f>
        <v>0.6289494884568004</v>
      </c>
      <c r="I122" s="13">
        <f t="shared" si="37"/>
        <v>0.004469525179478517</v>
      </c>
      <c r="J122" s="13">
        <f>+($B$9/$B$3)*G122+(($F$9/$B$3)*I122)</f>
        <v>0.001787810071791407</v>
      </c>
      <c r="K122" s="14">
        <f t="shared" si="39"/>
        <v>0.010816250934338013</v>
      </c>
      <c r="L122" s="13">
        <f t="shared" si="27"/>
        <v>0.01081399278206175</v>
      </c>
      <c r="M122" s="23">
        <f t="shared" si="40"/>
        <v>909.9897819589729</v>
      </c>
      <c r="N122" s="13">
        <f t="shared" si="41"/>
        <v>0.046296296296296294</v>
      </c>
      <c r="O122" s="23">
        <f t="shared" si="29"/>
        <v>0</v>
      </c>
      <c r="P122">
        <f t="shared" si="42"/>
        <v>29.563949001355393</v>
      </c>
      <c r="Q122" s="25">
        <f t="shared" si="30"/>
        <v>0.014781974500677697</v>
      </c>
    </row>
    <row r="123" spans="1:17" ht="12.75">
      <c r="A123">
        <f aca="true" t="shared" si="49" ref="A123:A164">+A122+1</f>
        <v>103</v>
      </c>
      <c r="B123">
        <f t="shared" si="32"/>
        <v>1030</v>
      </c>
      <c r="C123" s="26">
        <f aca="true" t="shared" si="50" ref="C123:C164">0.024*$B$5/60</f>
        <v>0.004</v>
      </c>
      <c r="D123" s="13">
        <f t="shared" si="33"/>
        <v>0.004</v>
      </c>
      <c r="E123" s="13">
        <f aca="true" t="shared" si="51" ref="E123:E164">+D123+E122</f>
        <v>0.8360000000000002</v>
      </c>
      <c r="F123" s="13">
        <f t="shared" si="35"/>
        <v>0</v>
      </c>
      <c r="G123" s="13">
        <f t="shared" si="36"/>
        <v>0</v>
      </c>
      <c r="H123" s="13">
        <f aca="true" t="shared" si="52" ref="H123:H164">+IF(E123&lt;$F$12,0,((E123-$F$12)^2)/(E123+0.8*$F$11))</f>
        <v>0.6327819755955649</v>
      </c>
      <c r="I123" s="13">
        <f t="shared" si="37"/>
        <v>0.0038324871387644954</v>
      </c>
      <c r="J123" s="13">
        <f aca="true" t="shared" si="53" ref="J123:J164">+($B$9/$B$3)*G123+(($F$9/$B$3)*I123)</f>
        <v>0.0015329948555057983</v>
      </c>
      <c r="K123" s="14">
        <f t="shared" si="39"/>
        <v>0.009274618875810079</v>
      </c>
      <c r="L123" s="13">
        <f t="shared" si="27"/>
        <v>0.010045434905074046</v>
      </c>
      <c r="M123" s="23">
        <f t="shared" si="40"/>
        <v>916.0170429020174</v>
      </c>
      <c r="N123" s="13">
        <f t="shared" si="41"/>
        <v>0.046296296296296294</v>
      </c>
      <c r="O123" s="23">
        <f t="shared" si="29"/>
        <v>0</v>
      </c>
      <c r="P123">
        <f t="shared" si="42"/>
        <v>29.563949001355393</v>
      </c>
      <c r="Q123" s="25">
        <f t="shared" si="30"/>
        <v>0.014781974500677697</v>
      </c>
    </row>
    <row r="124" spans="1:17" ht="12.75">
      <c r="A124">
        <f t="shared" si="49"/>
        <v>104</v>
      </c>
      <c r="B124">
        <f t="shared" si="32"/>
        <v>1040</v>
      </c>
      <c r="C124" s="26">
        <f t="shared" si="50"/>
        <v>0.004</v>
      </c>
      <c r="D124" s="13">
        <f t="shared" si="33"/>
        <v>0.004</v>
      </c>
      <c r="E124" s="13">
        <f t="shared" si="51"/>
        <v>0.8400000000000002</v>
      </c>
      <c r="F124" s="13">
        <f t="shared" si="35"/>
        <v>0</v>
      </c>
      <c r="G124" s="13">
        <f t="shared" si="36"/>
        <v>0</v>
      </c>
      <c r="H124" s="13">
        <f t="shared" si="52"/>
        <v>0.6366157984756152</v>
      </c>
      <c r="I124" s="13">
        <f t="shared" si="37"/>
        <v>0.003833822880050297</v>
      </c>
      <c r="J124" s="13">
        <f t="shared" si="53"/>
        <v>0.001533529152020119</v>
      </c>
      <c r="K124" s="14">
        <f t="shared" si="39"/>
        <v>0.009277851369721719</v>
      </c>
      <c r="L124" s="13">
        <f t="shared" si="27"/>
        <v>0.009276235122765899</v>
      </c>
      <c r="M124" s="23">
        <f t="shared" si="40"/>
        <v>921.5827839756769</v>
      </c>
      <c r="N124" s="13">
        <f t="shared" si="41"/>
        <v>0.046296296296296294</v>
      </c>
      <c r="O124" s="23">
        <f t="shared" si="29"/>
        <v>0</v>
      </c>
      <c r="P124">
        <f t="shared" si="42"/>
        <v>29.563949001355393</v>
      </c>
      <c r="Q124" s="25">
        <f t="shared" si="30"/>
        <v>0.014781974500677697</v>
      </c>
    </row>
    <row r="125" spans="1:17" ht="12.75">
      <c r="A125">
        <f t="shared" si="49"/>
        <v>105</v>
      </c>
      <c r="B125">
        <f t="shared" si="32"/>
        <v>1050</v>
      </c>
      <c r="C125" s="26">
        <f t="shared" si="50"/>
        <v>0.004</v>
      </c>
      <c r="D125" s="13">
        <f t="shared" si="33"/>
        <v>0.004</v>
      </c>
      <c r="E125" s="13">
        <f t="shared" si="51"/>
        <v>0.8440000000000002</v>
      </c>
      <c r="F125" s="13">
        <f t="shared" si="35"/>
        <v>0</v>
      </c>
      <c r="G125" s="13">
        <f t="shared" si="36"/>
        <v>0</v>
      </c>
      <c r="H125" s="13">
        <f t="shared" si="52"/>
        <v>0.6404509411836706</v>
      </c>
      <c r="I125" s="13">
        <f t="shared" si="37"/>
        <v>0.0038351427080554057</v>
      </c>
      <c r="J125" s="13">
        <f t="shared" si="53"/>
        <v>0.0015340570832221624</v>
      </c>
      <c r="K125" s="14">
        <f t="shared" si="39"/>
        <v>0.009281045353494083</v>
      </c>
      <c r="L125" s="13">
        <f t="shared" si="27"/>
        <v>0.0092794483616079</v>
      </c>
      <c r="M125" s="23">
        <f t="shared" si="40"/>
        <v>927.1504529926416</v>
      </c>
      <c r="N125" s="13">
        <f t="shared" si="41"/>
        <v>0.046296296296296294</v>
      </c>
      <c r="O125" s="23">
        <f t="shared" si="29"/>
        <v>0</v>
      </c>
      <c r="P125">
        <f t="shared" si="42"/>
        <v>29.563949001355393</v>
      </c>
      <c r="Q125" s="25">
        <f t="shared" si="30"/>
        <v>0.014781974500677697</v>
      </c>
    </row>
    <row r="126" spans="1:17" ht="12.75">
      <c r="A126">
        <f t="shared" si="49"/>
        <v>106</v>
      </c>
      <c r="B126">
        <f t="shared" si="32"/>
        <v>1060</v>
      </c>
      <c r="C126" s="26">
        <f t="shared" si="50"/>
        <v>0.004</v>
      </c>
      <c r="D126" s="13">
        <f t="shared" si="33"/>
        <v>0.004</v>
      </c>
      <c r="E126" s="13">
        <f t="shared" si="51"/>
        <v>0.8480000000000002</v>
      </c>
      <c r="F126" s="13">
        <f t="shared" si="35"/>
        <v>0</v>
      </c>
      <c r="G126" s="13">
        <f t="shared" si="36"/>
        <v>0</v>
      </c>
      <c r="H126" s="13">
        <f t="shared" si="52"/>
        <v>0.6442873880582266</v>
      </c>
      <c r="I126" s="13">
        <f t="shared" si="37"/>
        <v>0.0038364468745559765</v>
      </c>
      <c r="J126" s="13">
        <f t="shared" si="53"/>
        <v>0.0015345787498223908</v>
      </c>
      <c r="K126" s="14">
        <f t="shared" si="39"/>
        <v>0.009284201436425464</v>
      </c>
      <c r="L126" s="13">
        <f t="shared" si="27"/>
        <v>0.009282623394959773</v>
      </c>
      <c r="M126" s="23">
        <f t="shared" si="40"/>
        <v>932.7200270296174</v>
      </c>
      <c r="N126" s="13">
        <f t="shared" si="41"/>
        <v>0.046296296296296294</v>
      </c>
      <c r="O126" s="23">
        <f t="shared" si="29"/>
        <v>0</v>
      </c>
      <c r="P126">
        <f t="shared" si="42"/>
        <v>29.563949001355393</v>
      </c>
      <c r="Q126" s="25">
        <f t="shared" si="30"/>
        <v>0.014781974500677697</v>
      </c>
    </row>
    <row r="127" spans="1:17" ht="12.75">
      <c r="A127">
        <f t="shared" si="49"/>
        <v>107</v>
      </c>
      <c r="B127">
        <f t="shared" si="32"/>
        <v>1070</v>
      </c>
      <c r="C127" s="26">
        <f t="shared" si="50"/>
        <v>0.004</v>
      </c>
      <c r="D127" s="13">
        <f t="shared" si="33"/>
        <v>0.004</v>
      </c>
      <c r="E127" s="13">
        <f t="shared" si="51"/>
        <v>0.8520000000000002</v>
      </c>
      <c r="F127" s="13">
        <f t="shared" si="35"/>
        <v>0</v>
      </c>
      <c r="G127" s="13">
        <f t="shared" si="36"/>
        <v>0</v>
      </c>
      <c r="H127" s="13">
        <f t="shared" si="52"/>
        <v>0.6481251236845953</v>
      </c>
      <c r="I127" s="13">
        <f t="shared" si="37"/>
        <v>0.003837735626368688</v>
      </c>
      <c r="J127" s="13">
        <f t="shared" si="53"/>
        <v>0.0015350942505474752</v>
      </c>
      <c r="K127" s="14">
        <f t="shared" si="39"/>
        <v>0.009287320215812226</v>
      </c>
      <c r="L127" s="13">
        <f t="shared" si="27"/>
        <v>0.009285760826118844</v>
      </c>
      <c r="M127" s="23">
        <f t="shared" si="40"/>
        <v>938.2914835252888</v>
      </c>
      <c r="N127" s="13">
        <f t="shared" si="41"/>
        <v>0.046296296296296294</v>
      </c>
      <c r="O127" s="23">
        <f t="shared" si="29"/>
        <v>0</v>
      </c>
      <c r="P127">
        <f t="shared" si="42"/>
        <v>29.563949001355393</v>
      </c>
      <c r="Q127" s="25">
        <f t="shared" si="30"/>
        <v>0.014781974500677697</v>
      </c>
    </row>
    <row r="128" spans="1:17" ht="12.75">
      <c r="A128">
        <f t="shared" si="49"/>
        <v>108</v>
      </c>
      <c r="B128">
        <f t="shared" si="32"/>
        <v>1080</v>
      </c>
      <c r="C128" s="26">
        <f t="shared" si="50"/>
        <v>0.004</v>
      </c>
      <c r="D128" s="13">
        <f t="shared" si="33"/>
        <v>0.004</v>
      </c>
      <c r="E128" s="13">
        <f t="shared" si="51"/>
        <v>0.8560000000000002</v>
      </c>
      <c r="F128" s="13">
        <f t="shared" si="35"/>
        <v>0</v>
      </c>
      <c r="G128" s="13">
        <f t="shared" si="36"/>
        <v>0</v>
      </c>
      <c r="H128" s="13">
        <f t="shared" si="52"/>
        <v>0.6519641328900617</v>
      </c>
      <c r="I128" s="13">
        <f t="shared" si="37"/>
        <v>0.003839009205466426</v>
      </c>
      <c r="J128" s="13">
        <f t="shared" si="53"/>
        <v>0.0015356036821865704</v>
      </c>
      <c r="K128" s="14">
        <f t="shared" si="39"/>
        <v>0.009290402277228752</v>
      </c>
      <c r="L128" s="13">
        <f t="shared" si="27"/>
        <v>0.009288861246520489</v>
      </c>
      <c r="M128" s="23">
        <f t="shared" si="40"/>
        <v>943.864800273201</v>
      </c>
      <c r="N128" s="13">
        <f t="shared" si="41"/>
        <v>0.046296296296296294</v>
      </c>
      <c r="O128" s="23">
        <f t="shared" si="29"/>
        <v>0</v>
      </c>
      <c r="P128">
        <f t="shared" si="42"/>
        <v>29.563949001355393</v>
      </c>
      <c r="Q128" s="25">
        <f t="shared" si="30"/>
        <v>0.014781974500677697</v>
      </c>
    </row>
    <row r="129" spans="1:17" ht="12.75">
      <c r="A129">
        <f t="shared" si="49"/>
        <v>109</v>
      </c>
      <c r="B129">
        <f t="shared" si="32"/>
        <v>1090</v>
      </c>
      <c r="C129" s="26">
        <f t="shared" si="50"/>
        <v>0.004</v>
      </c>
      <c r="D129" s="13">
        <f t="shared" si="33"/>
        <v>0.004</v>
      </c>
      <c r="E129" s="13">
        <f t="shared" si="51"/>
        <v>0.8600000000000002</v>
      </c>
      <c r="F129" s="13">
        <f t="shared" si="35"/>
        <v>0</v>
      </c>
      <c r="G129" s="13">
        <f t="shared" si="36"/>
        <v>0</v>
      </c>
      <c r="H129" s="13">
        <f t="shared" si="52"/>
        <v>0.6558044007391552</v>
      </c>
      <c r="I129" s="13">
        <f t="shared" si="37"/>
        <v>0.003840267849093526</v>
      </c>
      <c r="J129" s="13">
        <f t="shared" si="53"/>
        <v>0.0015361071396374105</v>
      </c>
      <c r="K129" s="14">
        <f t="shared" si="39"/>
        <v>0.009293448194806334</v>
      </c>
      <c r="L129" s="13">
        <f t="shared" si="27"/>
        <v>0.009291925236017542</v>
      </c>
      <c r="M129" s="23">
        <f t="shared" si="40"/>
        <v>949.4399554148115</v>
      </c>
      <c r="N129" s="13">
        <f t="shared" si="41"/>
        <v>0.046296296296296294</v>
      </c>
      <c r="O129" s="23">
        <f t="shared" si="29"/>
        <v>0</v>
      </c>
      <c r="P129">
        <f t="shared" si="42"/>
        <v>29.563949001355393</v>
      </c>
      <c r="Q129" s="25">
        <f t="shared" si="30"/>
        <v>0.014781974500677697</v>
      </c>
    </row>
    <row r="130" spans="1:17" ht="12.75">
      <c r="A130">
        <f t="shared" si="49"/>
        <v>110</v>
      </c>
      <c r="B130">
        <f t="shared" si="32"/>
        <v>1100</v>
      </c>
      <c r="C130" s="26">
        <f t="shared" si="50"/>
        <v>0.004</v>
      </c>
      <c r="D130" s="13">
        <f t="shared" si="33"/>
        <v>0.004</v>
      </c>
      <c r="E130" s="13">
        <f t="shared" si="51"/>
        <v>0.8640000000000002</v>
      </c>
      <c r="F130" s="13">
        <f t="shared" si="35"/>
        <v>0</v>
      </c>
      <c r="G130" s="13">
        <f t="shared" si="36"/>
        <v>0</v>
      </c>
      <c r="H130" s="13">
        <f t="shared" si="52"/>
        <v>0.6596459125290298</v>
      </c>
      <c r="I130" s="13">
        <f t="shared" si="37"/>
        <v>0.0038415117898745743</v>
      </c>
      <c r="J130" s="13">
        <f t="shared" si="53"/>
        <v>0.0015366047159498298</v>
      </c>
      <c r="K130" s="14">
        <f t="shared" si="39"/>
        <v>0.00929645853149647</v>
      </c>
      <c r="L130" s="13">
        <f t="shared" si="27"/>
        <v>0.009294953363151403</v>
      </c>
      <c r="M130" s="23">
        <f t="shared" si="40"/>
        <v>955.0169274327023</v>
      </c>
      <c r="N130" s="13">
        <f t="shared" si="41"/>
        <v>0.046296296296296294</v>
      </c>
      <c r="O130" s="23">
        <f t="shared" si="29"/>
        <v>0</v>
      </c>
      <c r="P130">
        <f t="shared" si="42"/>
        <v>29.563949001355393</v>
      </c>
      <c r="Q130" s="25">
        <f t="shared" si="30"/>
        <v>0.014781974500677697</v>
      </c>
    </row>
    <row r="131" spans="1:17" ht="12.75">
      <c r="A131">
        <f t="shared" si="49"/>
        <v>111</v>
      </c>
      <c r="B131">
        <f t="shared" si="32"/>
        <v>1110</v>
      </c>
      <c r="C131" s="26">
        <f t="shared" si="50"/>
        <v>0.004</v>
      </c>
      <c r="D131" s="13">
        <f t="shared" si="33"/>
        <v>0.004</v>
      </c>
      <c r="E131" s="13">
        <f t="shared" si="51"/>
        <v>0.8680000000000002</v>
      </c>
      <c r="F131" s="13">
        <f t="shared" si="35"/>
        <v>0</v>
      </c>
      <c r="G131" s="13">
        <f t="shared" si="36"/>
        <v>0</v>
      </c>
      <c r="H131" s="13">
        <f t="shared" si="52"/>
        <v>0.663488653784953</v>
      </c>
      <c r="I131" s="13">
        <f t="shared" si="37"/>
        <v>0.00384274125592321</v>
      </c>
      <c r="J131" s="13">
        <f t="shared" si="53"/>
        <v>0.0015370965023692841</v>
      </c>
      <c r="K131" s="14">
        <f t="shared" si="39"/>
        <v>0.00929943383933417</v>
      </c>
      <c r="L131" s="13">
        <f t="shared" si="27"/>
        <v>0.00929794618541532</v>
      </c>
      <c r="M131" s="23">
        <f t="shared" si="40"/>
        <v>960.5956951439515</v>
      </c>
      <c r="N131" s="13">
        <f t="shared" si="41"/>
        <v>0.046296296296296294</v>
      </c>
      <c r="O131" s="23">
        <f t="shared" si="29"/>
        <v>0</v>
      </c>
      <c r="P131">
        <f t="shared" si="42"/>
        <v>29.563949001355393</v>
      </c>
      <c r="Q131" s="25">
        <f t="shared" si="30"/>
        <v>0.014781974500677697</v>
      </c>
    </row>
    <row r="132" spans="1:17" ht="12.75">
      <c r="A132">
        <f t="shared" si="49"/>
        <v>112</v>
      </c>
      <c r="B132">
        <f t="shared" si="32"/>
        <v>1120</v>
      </c>
      <c r="C132" s="26">
        <f t="shared" si="50"/>
        <v>0.004</v>
      </c>
      <c r="D132" s="13">
        <f t="shared" si="33"/>
        <v>0.004</v>
      </c>
      <c r="E132" s="13">
        <f t="shared" si="51"/>
        <v>0.8720000000000002</v>
      </c>
      <c r="F132" s="13">
        <f t="shared" si="35"/>
        <v>0</v>
      </c>
      <c r="G132" s="13">
        <f t="shared" si="36"/>
        <v>0</v>
      </c>
      <c r="H132" s="13">
        <f t="shared" si="52"/>
        <v>0.6673326102558991</v>
      </c>
      <c r="I132" s="13">
        <f t="shared" si="37"/>
        <v>0.0038439564709460416</v>
      </c>
      <c r="J132" s="13">
        <f t="shared" si="53"/>
        <v>0.0015375825883784167</v>
      </c>
      <c r="K132" s="14">
        <f t="shared" si="39"/>
        <v>0.009302374659689422</v>
      </c>
      <c r="L132" s="13">
        <f t="shared" si="27"/>
        <v>0.009300904249511795</v>
      </c>
      <c r="M132" s="23">
        <f t="shared" si="40"/>
        <v>966.1762376936585</v>
      </c>
      <c r="N132" s="13">
        <f t="shared" si="41"/>
        <v>0.046296296296296294</v>
      </c>
      <c r="O132" s="23">
        <f t="shared" si="29"/>
        <v>0</v>
      </c>
      <c r="P132">
        <f t="shared" si="42"/>
        <v>29.563949001355393</v>
      </c>
      <c r="Q132" s="25">
        <f t="shared" si="30"/>
        <v>0.014781974500677697</v>
      </c>
    </row>
    <row r="133" spans="1:17" ht="12.75">
      <c r="A133">
        <f t="shared" si="49"/>
        <v>113</v>
      </c>
      <c r="B133">
        <f t="shared" si="32"/>
        <v>1130</v>
      </c>
      <c r="C133" s="26">
        <f t="shared" si="50"/>
        <v>0.004</v>
      </c>
      <c r="D133" s="13">
        <f t="shared" si="33"/>
        <v>0.004</v>
      </c>
      <c r="E133" s="13">
        <f t="shared" si="51"/>
        <v>0.8760000000000002</v>
      </c>
      <c r="F133" s="13">
        <f t="shared" si="35"/>
        <v>0</v>
      </c>
      <c r="G133" s="13">
        <f t="shared" si="36"/>
        <v>0</v>
      </c>
      <c r="H133" s="13">
        <f t="shared" si="52"/>
        <v>0.6711777679102435</v>
      </c>
      <c r="I133" s="13">
        <f t="shared" si="37"/>
        <v>0.0038451576543444554</v>
      </c>
      <c r="J133" s="13">
        <f t="shared" si="53"/>
        <v>0.0015380630617377823</v>
      </c>
      <c r="K133" s="14">
        <f t="shared" si="39"/>
        <v>0.009305281523513582</v>
      </c>
      <c r="L133" s="13">
        <f t="shared" si="27"/>
        <v>0.0093038280916015</v>
      </c>
      <c r="M133" s="23">
        <f t="shared" si="40"/>
        <v>971.7585345486194</v>
      </c>
      <c r="N133" s="13">
        <f t="shared" si="41"/>
        <v>0.046296296296296294</v>
      </c>
      <c r="O133" s="23">
        <f t="shared" si="29"/>
        <v>0</v>
      </c>
      <c r="P133">
        <f t="shared" si="42"/>
        <v>29.563949001355393</v>
      </c>
      <c r="Q133" s="25">
        <f t="shared" si="30"/>
        <v>0.014781974500677697</v>
      </c>
    </row>
    <row r="134" spans="1:17" ht="12.75">
      <c r="A134">
        <f t="shared" si="49"/>
        <v>114</v>
      </c>
      <c r="B134">
        <f t="shared" si="32"/>
        <v>1140</v>
      </c>
      <c r="C134" s="26">
        <f t="shared" si="50"/>
        <v>0.004</v>
      </c>
      <c r="D134" s="13">
        <f t="shared" si="33"/>
        <v>0.004</v>
      </c>
      <c r="E134" s="13">
        <f t="shared" si="51"/>
        <v>0.8800000000000002</v>
      </c>
      <c r="F134" s="13">
        <f t="shared" si="35"/>
        <v>0</v>
      </c>
      <c r="G134" s="13">
        <f t="shared" si="36"/>
        <v>0</v>
      </c>
      <c r="H134" s="13">
        <f t="shared" si="52"/>
        <v>0.6750241129315581</v>
      </c>
      <c r="I134" s="13">
        <f t="shared" si="37"/>
        <v>0.0038463450213145345</v>
      </c>
      <c r="J134" s="13">
        <f t="shared" si="53"/>
        <v>0.0015385380085258138</v>
      </c>
      <c r="K134" s="14">
        <f t="shared" si="39"/>
        <v>0.009308154951581174</v>
      </c>
      <c r="L134" s="13">
        <f t="shared" si="27"/>
        <v>0.009306718237547378</v>
      </c>
      <c r="M134" s="23">
        <f t="shared" si="40"/>
        <v>977.3425654911479</v>
      </c>
      <c r="N134" s="13">
        <f t="shared" si="41"/>
        <v>0.046296296296296294</v>
      </c>
      <c r="O134" s="23">
        <f t="shared" si="29"/>
        <v>0</v>
      </c>
      <c r="P134">
        <f t="shared" si="42"/>
        <v>29.563949001355393</v>
      </c>
      <c r="Q134" s="25">
        <f t="shared" si="30"/>
        <v>0.014781974500677697</v>
      </c>
    </row>
    <row r="135" spans="1:17" ht="12.75">
      <c r="A135">
        <f t="shared" si="49"/>
        <v>115</v>
      </c>
      <c r="B135">
        <f t="shared" si="32"/>
        <v>1150</v>
      </c>
      <c r="C135" s="26">
        <f t="shared" si="50"/>
        <v>0.004</v>
      </c>
      <c r="D135" s="13">
        <f t="shared" si="33"/>
        <v>0.004</v>
      </c>
      <c r="E135" s="13">
        <f t="shared" si="51"/>
        <v>0.8840000000000002</v>
      </c>
      <c r="F135" s="13">
        <f t="shared" si="35"/>
        <v>0</v>
      </c>
      <c r="G135" s="13">
        <f t="shared" si="36"/>
        <v>0</v>
      </c>
      <c r="H135" s="13">
        <f t="shared" si="52"/>
        <v>0.6788716317144993</v>
      </c>
      <c r="I135" s="13">
        <f t="shared" si="37"/>
        <v>0.003847518782941206</v>
      </c>
      <c r="J135" s="13">
        <f t="shared" si="53"/>
        <v>0.0015390075131764824</v>
      </c>
      <c r="K135" s="14">
        <f t="shared" si="39"/>
        <v>0.009310995454717719</v>
      </c>
      <c r="L135" s="13">
        <f t="shared" si="27"/>
        <v>0.009309575203149446</v>
      </c>
      <c r="M135" s="23">
        <f t="shared" si="40"/>
        <v>982.9283106130375</v>
      </c>
      <c r="N135" s="13">
        <f t="shared" si="41"/>
        <v>0.046296296296296294</v>
      </c>
      <c r="O135" s="23">
        <f t="shared" si="29"/>
        <v>0</v>
      </c>
      <c r="P135">
        <f t="shared" si="42"/>
        <v>29.563949001355393</v>
      </c>
      <c r="Q135" s="25">
        <f t="shared" si="30"/>
        <v>0.014781974500677697</v>
      </c>
    </row>
    <row r="136" spans="1:17" ht="12.75">
      <c r="A136">
        <f t="shared" si="49"/>
        <v>116</v>
      </c>
      <c r="B136">
        <f t="shared" si="32"/>
        <v>1160</v>
      </c>
      <c r="C136" s="26">
        <f t="shared" si="50"/>
        <v>0.004</v>
      </c>
      <c r="D136" s="13">
        <f t="shared" si="33"/>
        <v>0.004</v>
      </c>
      <c r="E136" s="13">
        <f t="shared" si="51"/>
        <v>0.8880000000000002</v>
      </c>
      <c r="F136" s="13">
        <f t="shared" si="35"/>
        <v>0</v>
      </c>
      <c r="G136" s="13">
        <f t="shared" si="36"/>
        <v>0</v>
      </c>
      <c r="H136" s="13">
        <f t="shared" si="52"/>
        <v>0.6827203108607945</v>
      </c>
      <c r="I136" s="13">
        <f t="shared" si="37"/>
        <v>0.003848679146295275</v>
      </c>
      <c r="J136" s="13">
        <f t="shared" si="53"/>
        <v>0.0015394716585181102</v>
      </c>
      <c r="K136" s="14">
        <f t="shared" si="39"/>
        <v>0.009313803534034566</v>
      </c>
      <c r="L136" s="13">
        <f t="shared" si="27"/>
        <v>0.009312399494376143</v>
      </c>
      <c r="M136" s="23">
        <f t="shared" si="40"/>
        <v>988.5157503096632</v>
      </c>
      <c r="N136" s="13">
        <f t="shared" si="41"/>
        <v>0.046296296296296294</v>
      </c>
      <c r="O136" s="23">
        <f t="shared" si="29"/>
        <v>0</v>
      </c>
      <c r="P136">
        <f t="shared" si="42"/>
        <v>29.563949001355393</v>
      </c>
      <c r="Q136" s="25">
        <f t="shared" si="30"/>
        <v>0.014781974500677697</v>
      </c>
    </row>
    <row r="137" spans="1:17" ht="12.75">
      <c r="A137">
        <f t="shared" si="49"/>
        <v>117</v>
      </c>
      <c r="B137">
        <f t="shared" si="32"/>
        <v>1170</v>
      </c>
      <c r="C137" s="26">
        <f t="shared" si="50"/>
        <v>0.004</v>
      </c>
      <c r="D137" s="13">
        <f t="shared" si="33"/>
        <v>0.004</v>
      </c>
      <c r="E137" s="13">
        <f t="shared" si="51"/>
        <v>0.8920000000000002</v>
      </c>
      <c r="F137" s="13">
        <f t="shared" si="35"/>
        <v>0</v>
      </c>
      <c r="G137" s="13">
        <f t="shared" si="36"/>
        <v>0</v>
      </c>
      <c r="H137" s="13">
        <f t="shared" si="52"/>
        <v>0.6865701371753161</v>
      </c>
      <c r="I137" s="13">
        <f t="shared" si="37"/>
        <v>0.003849826314521576</v>
      </c>
      <c r="J137" s="13">
        <f t="shared" si="53"/>
        <v>0.0015399305258086305</v>
      </c>
      <c r="K137" s="14">
        <f t="shared" si="39"/>
        <v>0.009316579681142214</v>
      </c>
      <c r="L137" s="13">
        <f t="shared" si="27"/>
        <v>0.00931519160758839</v>
      </c>
      <c r="M137" s="23">
        <f t="shared" si="40"/>
        <v>994.1048652742162</v>
      </c>
      <c r="N137" s="13">
        <f t="shared" si="41"/>
        <v>0.046296296296296294</v>
      </c>
      <c r="O137" s="23">
        <f t="shared" si="29"/>
        <v>0</v>
      </c>
      <c r="P137">
        <f t="shared" si="42"/>
        <v>29.563949001355393</v>
      </c>
      <c r="Q137" s="25">
        <f t="shared" si="30"/>
        <v>0.014781974500677697</v>
      </c>
    </row>
    <row r="138" spans="1:17" ht="12.75">
      <c r="A138">
        <f t="shared" si="49"/>
        <v>118</v>
      </c>
      <c r="B138">
        <f t="shared" si="32"/>
        <v>1180</v>
      </c>
      <c r="C138" s="26">
        <f t="shared" si="50"/>
        <v>0.004</v>
      </c>
      <c r="D138" s="13">
        <f t="shared" si="33"/>
        <v>0.004</v>
      </c>
      <c r="E138" s="13">
        <f t="shared" si="51"/>
        <v>0.8960000000000002</v>
      </c>
      <c r="F138" s="13">
        <f t="shared" si="35"/>
        <v>0</v>
      </c>
      <c r="G138" s="13">
        <f t="shared" si="36"/>
        <v>0</v>
      </c>
      <c r="H138" s="13">
        <f t="shared" si="52"/>
        <v>0.6904210976622466</v>
      </c>
      <c r="I138" s="13">
        <f t="shared" si="37"/>
        <v>0.003850960486930455</v>
      </c>
      <c r="J138" s="13">
        <f t="shared" si="53"/>
        <v>0.001540384194772182</v>
      </c>
      <c r="K138" s="14">
        <f t="shared" si="39"/>
        <v>0.009319324378371702</v>
      </c>
      <c r="L138" s="13">
        <f t="shared" si="27"/>
        <v>0.009317952029756958</v>
      </c>
      <c r="M138" s="23">
        <f t="shared" si="40"/>
        <v>999.6956364920703</v>
      </c>
      <c r="N138" s="13">
        <f t="shared" si="41"/>
        <v>0.046296296296296294</v>
      </c>
      <c r="O138" s="23">
        <f t="shared" si="29"/>
        <v>0</v>
      </c>
      <c r="P138">
        <f t="shared" si="42"/>
        <v>29.563949001355393</v>
      </c>
      <c r="Q138" s="25">
        <f t="shared" si="30"/>
        <v>0.014781974500677697</v>
      </c>
    </row>
    <row r="139" spans="1:17" ht="12.75">
      <c r="A139">
        <f t="shared" si="49"/>
        <v>119</v>
      </c>
      <c r="B139">
        <f t="shared" si="32"/>
        <v>1190</v>
      </c>
      <c r="C139" s="26">
        <f t="shared" si="50"/>
        <v>0.004</v>
      </c>
      <c r="D139" s="13">
        <f t="shared" si="33"/>
        <v>0.004</v>
      </c>
      <c r="E139" s="13">
        <f t="shared" si="51"/>
        <v>0.9000000000000002</v>
      </c>
      <c r="F139" s="13">
        <f t="shared" si="35"/>
        <v>0</v>
      </c>
      <c r="G139" s="13">
        <f t="shared" si="36"/>
        <v>0</v>
      </c>
      <c r="H139" s="13">
        <f t="shared" si="52"/>
        <v>0.6942731795213292</v>
      </c>
      <c r="I139" s="13">
        <f t="shared" si="37"/>
        <v>0.00385208185908259</v>
      </c>
      <c r="J139" s="13">
        <f t="shared" si="53"/>
        <v>0.001540832743633036</v>
      </c>
      <c r="K139" s="14">
        <f t="shared" si="39"/>
        <v>0.009322038098979867</v>
      </c>
      <c r="L139" s="13">
        <f t="shared" si="27"/>
        <v>0.009320681238675785</v>
      </c>
      <c r="M139" s="23">
        <f t="shared" si="40"/>
        <v>1005.2880452352758</v>
      </c>
      <c r="N139" s="13">
        <f t="shared" si="41"/>
        <v>0.046296296296296294</v>
      </c>
      <c r="O139" s="23">
        <f t="shared" si="29"/>
        <v>0</v>
      </c>
      <c r="P139">
        <f t="shared" si="42"/>
        <v>29.563949001355393</v>
      </c>
      <c r="Q139" s="25">
        <f t="shared" si="30"/>
        <v>0.014781974500677697</v>
      </c>
    </row>
    <row r="140" spans="1:17" ht="12.75">
      <c r="A140">
        <f t="shared" si="49"/>
        <v>120</v>
      </c>
      <c r="B140">
        <f t="shared" si="32"/>
        <v>1200</v>
      </c>
      <c r="C140" s="26">
        <f t="shared" si="50"/>
        <v>0.004</v>
      </c>
      <c r="D140" s="13">
        <f t="shared" si="33"/>
        <v>0.004</v>
      </c>
      <c r="E140" s="13">
        <f t="shared" si="51"/>
        <v>0.9040000000000002</v>
      </c>
      <c r="F140" s="13">
        <f t="shared" si="35"/>
        <v>0</v>
      </c>
      <c r="G140" s="13">
        <f t="shared" si="36"/>
        <v>0</v>
      </c>
      <c r="H140" s="13">
        <f t="shared" si="52"/>
        <v>0.6981263701442031</v>
      </c>
      <c r="I140" s="13">
        <f t="shared" si="37"/>
        <v>0.0038531906228739254</v>
      </c>
      <c r="J140" s="13">
        <f t="shared" si="53"/>
        <v>0.0015412762491495702</v>
      </c>
      <c r="K140" s="14">
        <f t="shared" si="39"/>
        <v>0.0093247213073549</v>
      </c>
      <c r="L140" s="13">
        <f t="shared" si="27"/>
        <v>0.009323379703167383</v>
      </c>
      <c r="M140" s="23">
        <f t="shared" si="40"/>
        <v>1010.8820730571763</v>
      </c>
      <c r="N140" s="13">
        <f t="shared" si="41"/>
        <v>0.046296296296296294</v>
      </c>
      <c r="O140" s="23">
        <f t="shared" si="29"/>
        <v>0</v>
      </c>
      <c r="P140">
        <f t="shared" si="42"/>
        <v>29.563949001355393</v>
      </c>
      <c r="Q140" s="25">
        <f t="shared" si="30"/>
        <v>0.014781974500677697</v>
      </c>
    </row>
    <row r="141" spans="1:17" ht="12.75">
      <c r="A141">
        <f t="shared" si="49"/>
        <v>121</v>
      </c>
      <c r="B141">
        <f t="shared" si="32"/>
        <v>1210</v>
      </c>
      <c r="C141" s="26">
        <f t="shared" si="50"/>
        <v>0.004</v>
      </c>
      <c r="D141" s="13">
        <f t="shared" si="33"/>
        <v>0.004</v>
      </c>
      <c r="E141" s="13">
        <f t="shared" si="51"/>
        <v>0.9080000000000003</v>
      </c>
      <c r="F141" s="13">
        <f t="shared" si="35"/>
        <v>0</v>
      </c>
      <c r="G141" s="13">
        <f t="shared" si="36"/>
        <v>0</v>
      </c>
      <c r="H141" s="13">
        <f t="shared" si="52"/>
        <v>0.7019806571108216</v>
      </c>
      <c r="I141" s="13">
        <f t="shared" si="37"/>
        <v>0.003854286966618492</v>
      </c>
      <c r="J141" s="13">
        <f t="shared" si="53"/>
        <v>0.001541714786647397</v>
      </c>
      <c r="K141" s="14">
        <f t="shared" si="39"/>
        <v>0.00932737445921675</v>
      </c>
      <c r="L141" s="13">
        <f t="shared" si="27"/>
        <v>0.009326047883285825</v>
      </c>
      <c r="M141" s="23">
        <f t="shared" si="40"/>
        <v>1016.4777017871478</v>
      </c>
      <c r="N141" s="13">
        <f t="shared" si="41"/>
        <v>0.046296296296296294</v>
      </c>
      <c r="O141" s="23">
        <f t="shared" si="29"/>
        <v>0</v>
      </c>
      <c r="P141">
        <f t="shared" si="42"/>
        <v>29.563949001355393</v>
      </c>
      <c r="Q141" s="25">
        <f t="shared" si="30"/>
        <v>0.014781974500677697</v>
      </c>
    </row>
    <row r="142" spans="1:17" ht="12.75">
      <c r="A142">
        <f t="shared" si="49"/>
        <v>122</v>
      </c>
      <c r="B142">
        <f t="shared" si="32"/>
        <v>1220</v>
      </c>
      <c r="C142" s="26">
        <f t="shared" si="50"/>
        <v>0.004</v>
      </c>
      <c r="D142" s="13">
        <f t="shared" si="33"/>
        <v>0.004</v>
      </c>
      <c r="E142" s="13">
        <f t="shared" si="51"/>
        <v>0.9120000000000003</v>
      </c>
      <c r="F142" s="13">
        <f t="shared" si="35"/>
        <v>0</v>
      </c>
      <c r="G142" s="13">
        <f t="shared" si="36"/>
        <v>0</v>
      </c>
      <c r="H142" s="13">
        <f t="shared" si="52"/>
        <v>0.7058360281859484</v>
      </c>
      <c r="I142" s="13">
        <f t="shared" si="37"/>
        <v>0.00385537107512679</v>
      </c>
      <c r="J142" s="13">
        <f t="shared" si="53"/>
        <v>0.001542148430050716</v>
      </c>
      <c r="K142" s="14">
        <f t="shared" si="39"/>
        <v>0.009329998001806833</v>
      </c>
      <c r="L142" s="13">
        <f t="shared" si="27"/>
        <v>0.009328686230511793</v>
      </c>
      <c r="M142" s="23">
        <f t="shared" si="40"/>
        <v>1022.0749135254549</v>
      </c>
      <c r="N142" s="13">
        <f t="shared" si="41"/>
        <v>0.046296296296296294</v>
      </c>
      <c r="O142" s="23">
        <f t="shared" si="29"/>
        <v>0</v>
      </c>
      <c r="P142">
        <f t="shared" si="42"/>
        <v>29.563949001355393</v>
      </c>
      <c r="Q142" s="25">
        <f t="shared" si="30"/>
        <v>0.014781974500677697</v>
      </c>
    </row>
    <row r="143" spans="1:17" ht="12.75">
      <c r="A143">
        <f t="shared" si="49"/>
        <v>123</v>
      </c>
      <c r="B143">
        <f t="shared" si="32"/>
        <v>1230</v>
      </c>
      <c r="C143" s="26">
        <f t="shared" si="50"/>
        <v>0.004</v>
      </c>
      <c r="D143" s="13">
        <f t="shared" si="33"/>
        <v>0.004</v>
      </c>
      <c r="E143" s="13">
        <f t="shared" si="51"/>
        <v>0.9160000000000003</v>
      </c>
      <c r="F143" s="13">
        <f t="shared" si="35"/>
        <v>0</v>
      </c>
      <c r="G143" s="13">
        <f t="shared" si="36"/>
        <v>0</v>
      </c>
      <c r="H143" s="13">
        <f t="shared" si="52"/>
        <v>0.7096924713157334</v>
      </c>
      <c r="I143" s="13">
        <f t="shared" si="37"/>
        <v>0.0038564431297850588</v>
      </c>
      <c r="J143" s="13">
        <f t="shared" si="53"/>
        <v>0.0015425772519140235</v>
      </c>
      <c r="K143" s="14">
        <f t="shared" si="39"/>
        <v>0.009332592374079842</v>
      </c>
      <c r="L143" s="13">
        <f t="shared" si="27"/>
        <v>0.009331295187943338</v>
      </c>
      <c r="M143" s="23">
        <f t="shared" si="40"/>
        <v>1027.673690638221</v>
      </c>
      <c r="N143" s="13">
        <f t="shared" si="41"/>
        <v>0.046296296296296294</v>
      </c>
      <c r="O143" s="23">
        <f t="shared" si="29"/>
        <v>0</v>
      </c>
      <c r="P143">
        <f t="shared" si="42"/>
        <v>29.563949001355393</v>
      </c>
      <c r="Q143" s="25">
        <f t="shared" si="30"/>
        <v>0.014781974500677697</v>
      </c>
    </row>
    <row r="144" spans="1:17" ht="12.75">
      <c r="A144">
        <f t="shared" si="49"/>
        <v>124</v>
      </c>
      <c r="B144">
        <f t="shared" si="32"/>
        <v>1240</v>
      </c>
      <c r="C144" s="26">
        <f t="shared" si="50"/>
        <v>0.004</v>
      </c>
      <c r="D144" s="13">
        <f t="shared" si="33"/>
        <v>0.004</v>
      </c>
      <c r="E144" s="13">
        <f t="shared" si="51"/>
        <v>0.9200000000000003</v>
      </c>
      <c r="F144" s="13">
        <f t="shared" si="35"/>
        <v>0</v>
      </c>
      <c r="G144" s="13">
        <f t="shared" si="36"/>
        <v>0</v>
      </c>
      <c r="H144" s="13">
        <f t="shared" si="52"/>
        <v>0.7135499746243641</v>
      </c>
      <c r="I144" s="13">
        <f t="shared" si="37"/>
        <v>0.003857503308630661</v>
      </c>
      <c r="J144" s="13">
        <f t="shared" si="53"/>
        <v>0.0015430013234522645</v>
      </c>
      <c r="K144" s="14">
        <f t="shared" si="39"/>
        <v>0.0093351580068862</v>
      </c>
      <c r="L144" s="13">
        <f t="shared" si="27"/>
        <v>0.00933387519048302</v>
      </c>
      <c r="M144" s="23">
        <f t="shared" si="40"/>
        <v>1033.2740157525106</v>
      </c>
      <c r="N144" s="13">
        <f t="shared" si="41"/>
        <v>0.046296296296296294</v>
      </c>
      <c r="O144" s="23">
        <f t="shared" si="29"/>
        <v>0</v>
      </c>
      <c r="P144">
        <f t="shared" si="42"/>
        <v>29.563949001355393</v>
      </c>
      <c r="Q144" s="25">
        <f t="shared" si="30"/>
        <v>0.014781974500677697</v>
      </c>
    </row>
    <row r="145" spans="1:17" ht="12.75">
      <c r="A145">
        <f t="shared" si="49"/>
        <v>125</v>
      </c>
      <c r="B145">
        <f t="shared" si="32"/>
        <v>1250</v>
      </c>
      <c r="C145" s="26">
        <f t="shared" si="50"/>
        <v>0.004</v>
      </c>
      <c r="D145" s="13">
        <f t="shared" si="33"/>
        <v>0.004</v>
      </c>
      <c r="E145" s="13">
        <f t="shared" si="51"/>
        <v>0.9240000000000003</v>
      </c>
      <c r="F145" s="13">
        <f t="shared" si="35"/>
        <v>0</v>
      </c>
      <c r="G145" s="13">
        <f t="shared" si="36"/>
        <v>0</v>
      </c>
      <c r="H145" s="13">
        <f t="shared" si="52"/>
        <v>0.71740852641079</v>
      </c>
      <c r="I145" s="13">
        <f t="shared" si="37"/>
        <v>0.0038585517864259122</v>
      </c>
      <c r="J145" s="13">
        <f t="shared" si="53"/>
        <v>0.001543420714570365</v>
      </c>
      <c r="K145" s="14">
        <f t="shared" si="39"/>
        <v>0.009337695323150708</v>
      </c>
      <c r="L145" s="13">
        <f t="shared" si="27"/>
        <v>0.009336426665018454</v>
      </c>
      <c r="M145" s="23">
        <f t="shared" si="40"/>
        <v>1038.8758717515218</v>
      </c>
      <c r="N145" s="13">
        <f t="shared" si="41"/>
        <v>0.046296296296296294</v>
      </c>
      <c r="O145" s="23">
        <f t="shared" si="29"/>
        <v>0</v>
      </c>
      <c r="P145">
        <f t="shared" si="42"/>
        <v>29.563949001355393</v>
      </c>
      <c r="Q145" s="25">
        <f t="shared" si="30"/>
        <v>0.014781974500677697</v>
      </c>
    </row>
    <row r="146" spans="1:17" ht="12.75">
      <c r="A146">
        <f t="shared" si="49"/>
        <v>126</v>
      </c>
      <c r="B146">
        <f t="shared" si="32"/>
        <v>1260</v>
      </c>
      <c r="C146" s="26">
        <f t="shared" si="50"/>
        <v>0.004</v>
      </c>
      <c r="D146" s="13">
        <f t="shared" si="33"/>
        <v>0.004</v>
      </c>
      <c r="E146" s="13">
        <f t="shared" si="51"/>
        <v>0.9280000000000003</v>
      </c>
      <c r="F146" s="13">
        <f t="shared" si="35"/>
        <v>0</v>
      </c>
      <c r="G146" s="13">
        <f t="shared" si="36"/>
        <v>0</v>
      </c>
      <c r="H146" s="13">
        <f t="shared" si="52"/>
        <v>0.7212681151455201</v>
      </c>
      <c r="I146" s="13">
        <f t="shared" si="37"/>
        <v>0.003859588734730135</v>
      </c>
      <c r="J146" s="13">
        <f t="shared" si="53"/>
        <v>0.0015438354938920541</v>
      </c>
      <c r="K146" s="14">
        <f t="shared" si="39"/>
        <v>0.009340204738046927</v>
      </c>
      <c r="L146" s="13">
        <f t="shared" si="27"/>
        <v>0.009338950030598817</v>
      </c>
      <c r="M146" s="23">
        <f t="shared" si="40"/>
        <v>1044.4792417698811</v>
      </c>
      <c r="N146" s="13">
        <f t="shared" si="41"/>
        <v>0.046296296296296294</v>
      </c>
      <c r="O146" s="23">
        <f t="shared" si="29"/>
        <v>0</v>
      </c>
      <c r="P146">
        <f t="shared" si="42"/>
        <v>29.563949001355393</v>
      </c>
      <c r="Q146" s="25">
        <f t="shared" si="30"/>
        <v>0.014781974500677697</v>
      </c>
    </row>
    <row r="147" spans="1:17" ht="12.75">
      <c r="A147">
        <f t="shared" si="49"/>
        <v>127</v>
      </c>
      <c r="B147">
        <f t="shared" si="32"/>
        <v>1270</v>
      </c>
      <c r="C147" s="26">
        <f t="shared" si="50"/>
        <v>0.004</v>
      </c>
      <c r="D147" s="13">
        <f t="shared" si="33"/>
        <v>0.004</v>
      </c>
      <c r="E147" s="13">
        <f t="shared" si="51"/>
        <v>0.9320000000000003</v>
      </c>
      <c r="F147" s="13">
        <f t="shared" si="35"/>
        <v>0</v>
      </c>
      <c r="G147" s="13">
        <f t="shared" si="36"/>
        <v>0</v>
      </c>
      <c r="H147" s="13">
        <f t="shared" si="52"/>
        <v>0.7251287294674899</v>
      </c>
      <c r="I147" s="13">
        <f t="shared" si="37"/>
        <v>0.003860614321969713</v>
      </c>
      <c r="J147" s="13">
        <f t="shared" si="53"/>
        <v>0.0015442457287878854</v>
      </c>
      <c r="K147" s="14">
        <f t="shared" si="39"/>
        <v>0.009342686659166707</v>
      </c>
      <c r="L147" s="13">
        <f t="shared" si="27"/>
        <v>0.009341445698606817</v>
      </c>
      <c r="M147" s="23">
        <f t="shared" si="40"/>
        <v>1050.0841091890452</v>
      </c>
      <c r="N147" s="13">
        <f t="shared" si="41"/>
        <v>0.046296296296296294</v>
      </c>
      <c r="O147" s="23">
        <f t="shared" si="29"/>
        <v>0</v>
      </c>
      <c r="P147">
        <f t="shared" si="42"/>
        <v>29.563949001355393</v>
      </c>
      <c r="Q147" s="25">
        <f t="shared" si="30"/>
        <v>0.014781974500677697</v>
      </c>
    </row>
    <row r="148" spans="1:17" ht="12.75">
      <c r="A148">
        <f t="shared" si="49"/>
        <v>128</v>
      </c>
      <c r="B148">
        <f t="shared" si="32"/>
        <v>1280</v>
      </c>
      <c r="C148" s="26">
        <f t="shared" si="50"/>
        <v>0.004</v>
      </c>
      <c r="D148" s="13">
        <f t="shared" si="33"/>
        <v>0.004</v>
      </c>
      <c r="E148" s="13">
        <f t="shared" si="51"/>
        <v>0.9360000000000003</v>
      </c>
      <c r="F148" s="13">
        <f t="shared" si="35"/>
        <v>0</v>
      </c>
      <c r="G148" s="13">
        <f t="shared" si="36"/>
        <v>0</v>
      </c>
      <c r="H148" s="13">
        <f t="shared" si="52"/>
        <v>0.7289903581809976</v>
      </c>
      <c r="I148" s="13">
        <f t="shared" si="37"/>
        <v>0.003861628713507703</v>
      </c>
      <c r="J148" s="13">
        <f t="shared" si="53"/>
        <v>0.0015446514854030814</v>
      </c>
      <c r="K148" s="14">
        <f t="shared" si="39"/>
        <v>0.009345141486688642</v>
      </c>
      <c r="L148" s="13">
        <f aca="true" t="shared" si="54" ref="L148:L161">+L147+($B$7*((K147+K148)-(2*L147)))</f>
        <v>0.009343914072927674</v>
      </c>
      <c r="M148" s="23">
        <f t="shared" si="40"/>
        <v>1055.6904576328018</v>
      </c>
      <c r="N148" s="13">
        <f t="shared" si="41"/>
        <v>0.046296296296296294</v>
      </c>
      <c r="O148" s="23">
        <f t="shared" si="29"/>
        <v>0</v>
      </c>
      <c r="P148">
        <f t="shared" si="42"/>
        <v>29.563949001355393</v>
      </c>
      <c r="Q148" s="25">
        <f t="shared" si="30"/>
        <v>0.014781974500677697</v>
      </c>
    </row>
    <row r="149" spans="1:17" ht="12.75">
      <c r="A149">
        <f t="shared" si="49"/>
        <v>129</v>
      </c>
      <c r="B149">
        <f t="shared" si="32"/>
        <v>1290</v>
      </c>
      <c r="C149" s="26">
        <f t="shared" si="50"/>
        <v>0.004</v>
      </c>
      <c r="D149" s="13">
        <f t="shared" si="33"/>
        <v>0.004</v>
      </c>
      <c r="E149" s="13">
        <f t="shared" si="51"/>
        <v>0.9400000000000003</v>
      </c>
      <c r="F149" s="13">
        <f t="shared" si="35"/>
        <v>0</v>
      </c>
      <c r="G149" s="13">
        <f t="shared" si="36"/>
        <v>0</v>
      </c>
      <c r="H149" s="13">
        <f t="shared" si="52"/>
        <v>0.7328529902527053</v>
      </c>
      <c r="I149" s="13">
        <f t="shared" si="37"/>
        <v>0.0038626320717077833</v>
      </c>
      <c r="J149" s="13">
        <f t="shared" si="53"/>
        <v>0.0015450528286831133</v>
      </c>
      <c r="K149" s="14">
        <f t="shared" si="39"/>
        <v>0.009347569613532836</v>
      </c>
      <c r="L149" s="13">
        <f t="shared" si="54"/>
        <v>0.009346355550110739</v>
      </c>
      <c r="M149" s="23">
        <f t="shared" si="40"/>
        <v>1061.2982709628682</v>
      </c>
      <c r="N149" s="13">
        <f t="shared" si="41"/>
        <v>0.046296296296296294</v>
      </c>
      <c r="O149" s="23">
        <f aca="true" t="shared" si="55" ref="O149:O164">+IF(N149&gt;=L149,0,(L149-N149)*600)</f>
        <v>0</v>
      </c>
      <c r="P149">
        <f t="shared" si="42"/>
        <v>29.563949001355393</v>
      </c>
      <c r="Q149" s="25">
        <f aca="true" t="shared" si="56" ref="Q149:Q164">+P149/$K$10</f>
        <v>0.014781974500677697</v>
      </c>
    </row>
    <row r="150" spans="1:17" ht="12.75">
      <c r="A150">
        <f t="shared" si="49"/>
        <v>130</v>
      </c>
      <c r="B150">
        <f aca="true" t="shared" si="57" ref="B150:B164">+(A150)*$B$5</f>
        <v>1300</v>
      </c>
      <c r="C150" s="26">
        <f t="shared" si="50"/>
        <v>0.004</v>
      </c>
      <c r="D150" s="13">
        <f aca="true" t="shared" si="58" ref="D150:D164">+C150*$B$4</f>
        <v>0.004</v>
      </c>
      <c r="E150" s="13">
        <f t="shared" si="51"/>
        <v>0.9440000000000003</v>
      </c>
      <c r="F150" s="13">
        <f aca="true" t="shared" si="59" ref="F150:F164">IF(E150&lt;$B$12,0,((E150-$B$12)^2)/(E150+0.8*$B$11))</f>
        <v>0</v>
      </c>
      <c r="G150" s="13">
        <f aca="true" t="shared" si="60" ref="G150:G164">+F150-F149</f>
        <v>0</v>
      </c>
      <c r="H150" s="13">
        <f t="shared" si="52"/>
        <v>0.7367166148087079</v>
      </c>
      <c r="I150" s="13">
        <f aca="true" t="shared" si="61" ref="I150:I164">+H150-H149</f>
        <v>0.0038636245560025317</v>
      </c>
      <c r="J150" s="13">
        <f t="shared" si="53"/>
        <v>0.0015454498224010127</v>
      </c>
      <c r="K150" s="14">
        <f aca="true" t="shared" si="62" ref="K150:K164">+(60.5*J150*$B$3)/$B$5</f>
        <v>0.009349971425526127</v>
      </c>
      <c r="L150" s="13">
        <f t="shared" si="54"/>
        <v>0.009348770519529481</v>
      </c>
      <c r="M150" s="23">
        <f aca="true" t="shared" si="63" ref="M150:M164">+L150*$B$5*60+M149</f>
        <v>1066.9075332745858</v>
      </c>
      <c r="N150" s="13">
        <f aca="true" t="shared" si="64" ref="N150:N164">+N149</f>
        <v>0.046296296296296294</v>
      </c>
      <c r="O150" s="23">
        <f t="shared" si="55"/>
        <v>0</v>
      </c>
      <c r="P150">
        <f aca="true" t="shared" si="65" ref="P150:P164">+O150+P149</f>
        <v>29.563949001355393</v>
      </c>
      <c r="Q150" s="25">
        <f t="shared" si="56"/>
        <v>0.014781974500677697</v>
      </c>
    </row>
    <row r="151" spans="1:17" ht="12.75">
      <c r="A151">
        <f t="shared" si="49"/>
        <v>131</v>
      </c>
      <c r="B151">
        <f t="shared" si="57"/>
        <v>1310</v>
      </c>
      <c r="C151" s="26">
        <f t="shared" si="50"/>
        <v>0.004</v>
      </c>
      <c r="D151" s="13">
        <f t="shared" si="58"/>
        <v>0.004</v>
      </c>
      <c r="E151" s="13">
        <f t="shared" si="51"/>
        <v>0.9480000000000003</v>
      </c>
      <c r="F151" s="13">
        <f t="shared" si="59"/>
        <v>0</v>
      </c>
      <c r="G151" s="13">
        <f t="shared" si="60"/>
        <v>0</v>
      </c>
      <c r="H151" s="13">
        <f t="shared" si="52"/>
        <v>0.7405812211316618</v>
      </c>
      <c r="I151" s="13">
        <f t="shared" si="61"/>
        <v>0.003864606322953934</v>
      </c>
      <c r="J151" s="13">
        <f t="shared" si="53"/>
        <v>0.0015458425291815737</v>
      </c>
      <c r="K151" s="14">
        <f t="shared" si="62"/>
        <v>0.009352347301548521</v>
      </c>
      <c r="L151" s="13">
        <f t="shared" si="54"/>
        <v>0.009351159363537323</v>
      </c>
      <c r="M151" s="23">
        <f t="shared" si="63"/>
        <v>1072.5182288927083</v>
      </c>
      <c r="N151" s="13">
        <f t="shared" si="64"/>
        <v>0.046296296296296294</v>
      </c>
      <c r="O151" s="23">
        <f t="shared" si="55"/>
        <v>0</v>
      </c>
      <c r="P151">
        <f t="shared" si="65"/>
        <v>29.563949001355393</v>
      </c>
      <c r="Q151" s="25">
        <f t="shared" si="56"/>
        <v>0.014781974500677697</v>
      </c>
    </row>
    <row r="152" spans="1:17" ht="12.75">
      <c r="A152">
        <f t="shared" si="49"/>
        <v>132</v>
      </c>
      <c r="B152">
        <f t="shared" si="57"/>
        <v>1320</v>
      </c>
      <c r="C152" s="26">
        <f t="shared" si="50"/>
        <v>0.004</v>
      </c>
      <c r="D152" s="13">
        <f t="shared" si="58"/>
        <v>0.004</v>
      </c>
      <c r="E152" s="13">
        <f t="shared" si="51"/>
        <v>0.9520000000000003</v>
      </c>
      <c r="F152" s="13">
        <f t="shared" si="59"/>
        <v>0</v>
      </c>
      <c r="G152" s="13">
        <f t="shared" si="60"/>
        <v>0</v>
      </c>
      <c r="H152" s="13">
        <f t="shared" si="52"/>
        <v>0.7444467986579794</v>
      </c>
      <c r="I152" s="13">
        <f t="shared" si="61"/>
        <v>0.003865577526317554</v>
      </c>
      <c r="J152" s="13">
        <f t="shared" si="53"/>
        <v>0.0015462310105270217</v>
      </c>
      <c r="K152" s="14">
        <f t="shared" si="62"/>
        <v>0.00935469761368848</v>
      </c>
      <c r="L152" s="13">
        <f t="shared" si="54"/>
        <v>0.009353522457618502</v>
      </c>
      <c r="M152" s="23">
        <f t="shared" si="63"/>
        <v>1078.1303423672794</v>
      </c>
      <c r="N152" s="13">
        <f t="shared" si="64"/>
        <v>0.046296296296296294</v>
      </c>
      <c r="O152" s="23">
        <f t="shared" si="55"/>
        <v>0</v>
      </c>
      <c r="P152">
        <f t="shared" si="65"/>
        <v>29.563949001355393</v>
      </c>
      <c r="Q152" s="25">
        <f t="shared" si="56"/>
        <v>0.014781974500677697</v>
      </c>
    </row>
    <row r="153" spans="1:17" ht="12.75">
      <c r="A153">
        <f t="shared" si="49"/>
        <v>133</v>
      </c>
      <c r="B153">
        <f t="shared" si="57"/>
        <v>1330</v>
      </c>
      <c r="C153" s="26">
        <f t="shared" si="50"/>
        <v>0.004</v>
      </c>
      <c r="D153" s="13">
        <f t="shared" si="58"/>
        <v>0.004</v>
      </c>
      <c r="E153" s="13">
        <f t="shared" si="51"/>
        <v>0.9560000000000003</v>
      </c>
      <c r="F153" s="13">
        <f t="shared" si="59"/>
        <v>0</v>
      </c>
      <c r="G153" s="13">
        <f t="shared" si="60"/>
        <v>0</v>
      </c>
      <c r="H153" s="13">
        <f t="shared" si="52"/>
        <v>0.7483133369750794</v>
      </c>
      <c r="I153" s="13">
        <f t="shared" si="61"/>
        <v>0.0038665383171000434</v>
      </c>
      <c r="J153" s="13">
        <f t="shared" si="53"/>
        <v>0.0015466153268400174</v>
      </c>
      <c r="K153" s="14">
        <f t="shared" si="62"/>
        <v>0.009357022727382105</v>
      </c>
      <c r="L153" s="13">
        <f t="shared" si="54"/>
        <v>0.009355860170535293</v>
      </c>
      <c r="M153" s="23">
        <f t="shared" si="63"/>
        <v>1083.7438584696006</v>
      </c>
      <c r="N153" s="13">
        <f t="shared" si="64"/>
        <v>0.046296296296296294</v>
      </c>
      <c r="O153" s="23">
        <f t="shared" si="55"/>
        <v>0</v>
      </c>
      <c r="P153">
        <f t="shared" si="65"/>
        <v>29.563949001355393</v>
      </c>
      <c r="Q153" s="25">
        <f t="shared" si="56"/>
        <v>0.014781974500677697</v>
      </c>
    </row>
    <row r="154" spans="1:17" ht="12.75">
      <c r="A154">
        <f t="shared" si="49"/>
        <v>134</v>
      </c>
      <c r="B154">
        <f t="shared" si="57"/>
        <v>1340</v>
      </c>
      <c r="C154" s="26">
        <f t="shared" si="50"/>
        <v>0.004</v>
      </c>
      <c r="D154" s="13">
        <f t="shared" si="58"/>
        <v>0.004</v>
      </c>
      <c r="E154" s="13">
        <f t="shared" si="51"/>
        <v>0.9600000000000003</v>
      </c>
      <c r="F154" s="13">
        <f t="shared" si="59"/>
        <v>0</v>
      </c>
      <c r="G154" s="13">
        <f t="shared" si="60"/>
        <v>0</v>
      </c>
      <c r="H154" s="13">
        <f t="shared" si="52"/>
        <v>0.7521808258187</v>
      </c>
      <c r="I154" s="13">
        <f t="shared" si="61"/>
        <v>0.003867488843620648</v>
      </c>
      <c r="J154" s="13">
        <f t="shared" si="53"/>
        <v>0.0015469955374482593</v>
      </c>
      <c r="K154" s="14">
        <f t="shared" si="62"/>
        <v>0.009359323001561969</v>
      </c>
      <c r="L154" s="13">
        <f t="shared" si="54"/>
        <v>0.009358172864472037</v>
      </c>
      <c r="M154" s="23">
        <f t="shared" si="63"/>
        <v>1089.358762188284</v>
      </c>
      <c r="N154" s="13">
        <f t="shared" si="64"/>
        <v>0.046296296296296294</v>
      </c>
      <c r="O154" s="23">
        <f t="shared" si="55"/>
        <v>0</v>
      </c>
      <c r="P154">
        <f t="shared" si="65"/>
        <v>29.563949001355393</v>
      </c>
      <c r="Q154" s="25">
        <f t="shared" si="56"/>
        <v>0.014781974500677697</v>
      </c>
    </row>
    <row r="155" spans="1:17" ht="12.75">
      <c r="A155">
        <f t="shared" si="49"/>
        <v>135</v>
      </c>
      <c r="B155">
        <f t="shared" si="57"/>
        <v>1350</v>
      </c>
      <c r="C155" s="26">
        <f t="shared" si="50"/>
        <v>0.004</v>
      </c>
      <c r="D155" s="13">
        <f t="shared" si="58"/>
        <v>0.004</v>
      </c>
      <c r="E155" s="13">
        <f t="shared" si="51"/>
        <v>0.9640000000000003</v>
      </c>
      <c r="F155" s="13">
        <f t="shared" si="59"/>
        <v>0</v>
      </c>
      <c r="G155" s="13">
        <f t="shared" si="60"/>
        <v>0</v>
      </c>
      <c r="H155" s="13">
        <f t="shared" si="52"/>
        <v>0.7560492550702668</v>
      </c>
      <c r="I155" s="13">
        <f t="shared" si="61"/>
        <v>0.0038684292515667185</v>
      </c>
      <c r="J155" s="13">
        <f t="shared" si="53"/>
        <v>0.0015473717006266874</v>
      </c>
      <c r="K155" s="14">
        <f t="shared" si="62"/>
        <v>0.009361598788791458</v>
      </c>
      <c r="L155" s="13">
        <f t="shared" si="54"/>
        <v>0.009360460895176713</v>
      </c>
      <c r="M155" s="23">
        <f t="shared" si="63"/>
        <v>1094.9750387253898</v>
      </c>
      <c r="N155" s="13">
        <f t="shared" si="64"/>
        <v>0.046296296296296294</v>
      </c>
      <c r="O155" s="23">
        <f t="shared" si="55"/>
        <v>0</v>
      </c>
      <c r="P155">
        <f t="shared" si="65"/>
        <v>29.563949001355393</v>
      </c>
      <c r="Q155" s="25">
        <f t="shared" si="56"/>
        <v>0.014781974500677697</v>
      </c>
    </row>
    <row r="156" spans="1:17" ht="12.75">
      <c r="A156">
        <f t="shared" si="49"/>
        <v>136</v>
      </c>
      <c r="B156">
        <f t="shared" si="57"/>
        <v>1360</v>
      </c>
      <c r="C156" s="26">
        <f t="shared" si="50"/>
        <v>0.004</v>
      </c>
      <c r="D156" s="13">
        <f t="shared" si="58"/>
        <v>0.004</v>
      </c>
      <c r="E156" s="13">
        <f t="shared" si="51"/>
        <v>0.9680000000000003</v>
      </c>
      <c r="F156" s="13">
        <f t="shared" si="59"/>
        <v>0</v>
      </c>
      <c r="G156" s="13">
        <f t="shared" si="60"/>
        <v>0</v>
      </c>
      <c r="H156" s="13">
        <f t="shared" si="52"/>
        <v>0.7599186147543162</v>
      </c>
      <c r="I156" s="13">
        <f t="shared" si="61"/>
        <v>0.003869359684049445</v>
      </c>
      <c r="J156" s="13">
        <f t="shared" si="53"/>
        <v>0.001547743873619778</v>
      </c>
      <c r="K156" s="14">
        <f t="shared" si="62"/>
        <v>0.009363850435399657</v>
      </c>
      <c r="L156" s="13">
        <f t="shared" si="54"/>
        <v>0.009362724612095558</v>
      </c>
      <c r="M156" s="23">
        <f t="shared" si="63"/>
        <v>1100.5926734926472</v>
      </c>
      <c r="N156" s="13">
        <f t="shared" si="64"/>
        <v>0.046296296296296294</v>
      </c>
      <c r="O156" s="23">
        <f t="shared" si="55"/>
        <v>0</v>
      </c>
      <c r="P156">
        <f t="shared" si="65"/>
        <v>29.563949001355393</v>
      </c>
      <c r="Q156" s="25">
        <f t="shared" si="56"/>
        <v>0.014781974500677697</v>
      </c>
    </row>
    <row r="157" spans="1:17" ht="12.75">
      <c r="A157">
        <f t="shared" si="49"/>
        <v>137</v>
      </c>
      <c r="B157">
        <f t="shared" si="57"/>
        <v>1370</v>
      </c>
      <c r="C157" s="26">
        <f t="shared" si="50"/>
        <v>0.004</v>
      </c>
      <c r="D157" s="13">
        <f t="shared" si="58"/>
        <v>0.004</v>
      </c>
      <c r="E157" s="13">
        <f t="shared" si="51"/>
        <v>0.9720000000000003</v>
      </c>
      <c r="F157" s="13">
        <f t="shared" si="59"/>
        <v>0</v>
      </c>
      <c r="G157" s="13">
        <f t="shared" si="60"/>
        <v>0</v>
      </c>
      <c r="H157" s="13">
        <f t="shared" si="52"/>
        <v>0.7637888950359757</v>
      </c>
      <c r="I157" s="13">
        <f t="shared" si="61"/>
        <v>0.0038702802816594772</v>
      </c>
      <c r="J157" s="13">
        <f t="shared" si="53"/>
        <v>0.001548112112663791</v>
      </c>
      <c r="K157" s="14">
        <f t="shared" si="62"/>
        <v>0.009366078281615935</v>
      </c>
      <c r="L157" s="13">
        <f t="shared" si="54"/>
        <v>0.009364964358507796</v>
      </c>
      <c r="M157" s="23">
        <f t="shared" si="63"/>
        <v>1106.211652107752</v>
      </c>
      <c r="N157" s="13">
        <f t="shared" si="64"/>
        <v>0.046296296296296294</v>
      </c>
      <c r="O157" s="23">
        <f t="shared" si="55"/>
        <v>0</v>
      </c>
      <c r="P157">
        <f t="shared" si="65"/>
        <v>29.563949001355393</v>
      </c>
      <c r="Q157" s="25">
        <f t="shared" si="56"/>
        <v>0.014781974500677697</v>
      </c>
    </row>
    <row r="158" spans="1:17" ht="12.75">
      <c r="A158">
        <f t="shared" si="49"/>
        <v>138</v>
      </c>
      <c r="B158">
        <f t="shared" si="57"/>
        <v>1380</v>
      </c>
      <c r="C158" s="26">
        <f t="shared" si="50"/>
        <v>0.004</v>
      </c>
      <c r="D158" s="13">
        <f t="shared" si="58"/>
        <v>0.004</v>
      </c>
      <c r="E158" s="13">
        <f t="shared" si="51"/>
        <v>0.9760000000000003</v>
      </c>
      <c r="F158" s="13">
        <f t="shared" si="59"/>
        <v>0</v>
      </c>
      <c r="G158" s="13">
        <f t="shared" si="60"/>
        <v>0</v>
      </c>
      <c r="H158" s="13">
        <f t="shared" si="52"/>
        <v>0.7676600862184948</v>
      </c>
      <c r="I158" s="13">
        <f t="shared" si="61"/>
        <v>0.003871191182519107</v>
      </c>
      <c r="J158" s="13">
        <f t="shared" si="53"/>
        <v>0.0015484764730076428</v>
      </c>
      <c r="K158" s="14">
        <f t="shared" si="62"/>
        <v>0.00936828266169624</v>
      </c>
      <c r="L158" s="13">
        <f t="shared" si="54"/>
        <v>0.009367180471656088</v>
      </c>
      <c r="M158" s="23">
        <f t="shared" si="63"/>
        <v>1111.8319603907455</v>
      </c>
      <c r="N158" s="13">
        <f t="shared" si="64"/>
        <v>0.046296296296296294</v>
      </c>
      <c r="O158" s="23">
        <f t="shared" si="55"/>
        <v>0</v>
      </c>
      <c r="P158">
        <f t="shared" si="65"/>
        <v>29.563949001355393</v>
      </c>
      <c r="Q158" s="25">
        <f t="shared" si="56"/>
        <v>0.014781974500677697</v>
      </c>
    </row>
    <row r="159" spans="1:17" ht="12.75">
      <c r="A159">
        <f t="shared" si="49"/>
        <v>139</v>
      </c>
      <c r="B159">
        <f t="shared" si="57"/>
        <v>1390</v>
      </c>
      <c r="C159" s="26">
        <f t="shared" si="50"/>
        <v>0.004</v>
      </c>
      <c r="D159" s="13">
        <f t="shared" si="58"/>
        <v>0.004</v>
      </c>
      <c r="E159" s="13">
        <f t="shared" si="51"/>
        <v>0.9800000000000003</v>
      </c>
      <c r="F159" s="13">
        <f t="shared" si="59"/>
        <v>0</v>
      </c>
      <c r="G159" s="13">
        <f t="shared" si="60"/>
        <v>0</v>
      </c>
      <c r="H159" s="13">
        <f t="shared" si="52"/>
        <v>0.7715321787408292</v>
      </c>
      <c r="I159" s="13">
        <f t="shared" si="61"/>
        <v>0.003872092522334447</v>
      </c>
      <c r="J159" s="13">
        <f t="shared" si="53"/>
        <v>0.001548837008933779</v>
      </c>
      <c r="K159" s="14">
        <f t="shared" si="62"/>
        <v>0.009370463904049362</v>
      </c>
      <c r="L159" s="13">
        <f t="shared" si="54"/>
        <v>0.009369373282872802</v>
      </c>
      <c r="M159" s="23">
        <f t="shared" si="63"/>
        <v>1117.4535843604692</v>
      </c>
      <c r="N159" s="13">
        <f t="shared" si="64"/>
        <v>0.046296296296296294</v>
      </c>
      <c r="O159" s="23">
        <f t="shared" si="55"/>
        <v>0</v>
      </c>
      <c r="P159">
        <f t="shared" si="65"/>
        <v>29.563949001355393</v>
      </c>
      <c r="Q159" s="25">
        <f t="shared" si="56"/>
        <v>0.014781974500677697</v>
      </c>
    </row>
    <row r="160" spans="1:17" ht="12.75">
      <c r="A160">
        <f t="shared" si="49"/>
        <v>140</v>
      </c>
      <c r="B160">
        <f t="shared" si="57"/>
        <v>1400</v>
      </c>
      <c r="C160" s="26">
        <f t="shared" si="50"/>
        <v>0.004</v>
      </c>
      <c r="D160" s="13">
        <f t="shared" si="58"/>
        <v>0.004</v>
      </c>
      <c r="E160" s="13">
        <f t="shared" si="51"/>
        <v>0.9840000000000003</v>
      </c>
      <c r="F160" s="13">
        <f t="shared" si="59"/>
        <v>0</v>
      </c>
      <c r="G160" s="13">
        <f t="shared" si="60"/>
        <v>0</v>
      </c>
      <c r="H160" s="13">
        <f t="shared" si="52"/>
        <v>0.7754051631752749</v>
      </c>
      <c r="I160" s="13">
        <f t="shared" si="61"/>
        <v>0.0038729844344456144</v>
      </c>
      <c r="J160" s="13">
        <f t="shared" si="53"/>
        <v>0.0015491937737782458</v>
      </c>
      <c r="K160" s="14">
        <f t="shared" si="62"/>
        <v>0.009372622331358388</v>
      </c>
      <c r="L160" s="13">
        <f t="shared" si="54"/>
        <v>0.009371543117703874</v>
      </c>
      <c r="M160" s="23">
        <f t="shared" si="63"/>
        <v>1123.0765102310916</v>
      </c>
      <c r="N160" s="13">
        <f t="shared" si="64"/>
        <v>0.046296296296296294</v>
      </c>
      <c r="O160" s="23">
        <f t="shared" si="55"/>
        <v>0</v>
      </c>
      <c r="P160">
        <f t="shared" si="65"/>
        <v>29.563949001355393</v>
      </c>
      <c r="Q160" s="25">
        <f t="shared" si="56"/>
        <v>0.014781974500677697</v>
      </c>
    </row>
    <row r="161" spans="1:17" ht="12.75">
      <c r="A161">
        <f t="shared" si="49"/>
        <v>141</v>
      </c>
      <c r="B161">
        <f t="shared" si="57"/>
        <v>1410</v>
      </c>
      <c r="C161" s="26">
        <f t="shared" si="50"/>
        <v>0.004</v>
      </c>
      <c r="D161" s="13">
        <f t="shared" si="58"/>
        <v>0.004</v>
      </c>
      <c r="E161" s="13">
        <f t="shared" si="51"/>
        <v>0.9880000000000003</v>
      </c>
      <c r="F161" s="13">
        <f t="shared" si="59"/>
        <v>0</v>
      </c>
      <c r="G161" s="13">
        <f t="shared" si="60"/>
        <v>0</v>
      </c>
      <c r="H161" s="13">
        <f t="shared" si="52"/>
        <v>0.7792790302251517</v>
      </c>
      <c r="I161" s="13">
        <f t="shared" si="61"/>
        <v>0.0038738670498768</v>
      </c>
      <c r="J161" s="13">
        <f t="shared" si="53"/>
        <v>0.0015495468199507201</v>
      </c>
      <c r="K161" s="14">
        <f t="shared" si="62"/>
        <v>0.009374758260701856</v>
      </c>
      <c r="L161" s="13">
        <f t="shared" si="54"/>
        <v>0.009373690296030121</v>
      </c>
      <c r="M161" s="23">
        <f t="shared" si="63"/>
        <v>1128.7007244087097</v>
      </c>
      <c r="N161" s="13">
        <f t="shared" si="64"/>
        <v>0.046296296296296294</v>
      </c>
      <c r="O161" s="23">
        <f t="shared" si="55"/>
        <v>0</v>
      </c>
      <c r="P161">
        <f t="shared" si="65"/>
        <v>29.563949001355393</v>
      </c>
      <c r="Q161" s="25">
        <f t="shared" si="56"/>
        <v>0.014781974500677697</v>
      </c>
    </row>
    <row r="162" spans="1:17" ht="12.75">
      <c r="A162">
        <f t="shared" si="49"/>
        <v>142</v>
      </c>
      <c r="B162">
        <f t="shared" si="57"/>
        <v>1420</v>
      </c>
      <c r="C162" s="26">
        <f t="shared" si="50"/>
        <v>0.004</v>
      </c>
      <c r="D162" s="13">
        <f t="shared" si="58"/>
        <v>0.004</v>
      </c>
      <c r="E162" s="13">
        <f t="shared" si="51"/>
        <v>0.9920000000000003</v>
      </c>
      <c r="F162" s="13">
        <f t="shared" si="59"/>
        <v>0</v>
      </c>
      <c r="G162" s="13">
        <f t="shared" si="60"/>
        <v>0</v>
      </c>
      <c r="H162" s="13">
        <f t="shared" si="52"/>
        <v>0.7831537707225349</v>
      </c>
      <c r="I162" s="13">
        <f t="shared" si="61"/>
        <v>0.0038747404973832333</v>
      </c>
      <c r="J162" s="13">
        <f t="shared" si="53"/>
        <v>0.0015498961989532933</v>
      </c>
      <c r="K162" s="14">
        <f t="shared" si="62"/>
        <v>0.009376872003667425</v>
      </c>
      <c r="L162" s="13">
        <f>+L161+($B$7*((K161+K162)-(2*L161)))</f>
        <v>0.00937581513218464</v>
      </c>
      <c r="M162" s="23">
        <f t="shared" si="63"/>
        <v>1134.3262134880204</v>
      </c>
      <c r="N162" s="13">
        <f t="shared" si="64"/>
        <v>0.046296296296296294</v>
      </c>
      <c r="O162" s="23">
        <f t="shared" si="55"/>
        <v>0</v>
      </c>
      <c r="P162">
        <f t="shared" si="65"/>
        <v>29.563949001355393</v>
      </c>
      <c r="Q162" s="25">
        <f t="shared" si="56"/>
        <v>0.014781974500677697</v>
      </c>
    </row>
    <row r="163" spans="1:17" ht="12.75">
      <c r="A163">
        <f t="shared" si="49"/>
        <v>143</v>
      </c>
      <c r="B163">
        <f t="shared" si="57"/>
        <v>1430</v>
      </c>
      <c r="C163" s="26">
        <f t="shared" si="50"/>
        <v>0.004</v>
      </c>
      <c r="D163" s="13">
        <f t="shared" si="58"/>
        <v>0.004</v>
      </c>
      <c r="E163" s="13">
        <f t="shared" si="51"/>
        <v>0.9960000000000003</v>
      </c>
      <c r="F163" s="13">
        <f t="shared" si="59"/>
        <v>0</v>
      </c>
      <c r="G163" s="13">
        <f t="shared" si="60"/>
        <v>0</v>
      </c>
      <c r="H163" s="13">
        <f t="shared" si="52"/>
        <v>0.7870293756260343</v>
      </c>
      <c r="I163" s="13">
        <f t="shared" si="61"/>
        <v>0.0038756049034993634</v>
      </c>
      <c r="J163" s="13">
        <f t="shared" si="53"/>
        <v>0.0015502419613997453</v>
      </c>
      <c r="K163" s="14">
        <f t="shared" si="62"/>
        <v>0.00937896386646846</v>
      </c>
      <c r="L163" s="13">
        <f>+L162+($B$7*((K162+K163)-(2*L162)))</f>
        <v>0.009377917935067943</v>
      </c>
      <c r="M163" s="23">
        <f t="shared" si="63"/>
        <v>1139.952964249061</v>
      </c>
      <c r="N163" s="13">
        <f t="shared" si="64"/>
        <v>0.046296296296296294</v>
      </c>
      <c r="O163" s="23">
        <f t="shared" si="55"/>
        <v>0</v>
      </c>
      <c r="P163">
        <f t="shared" si="65"/>
        <v>29.563949001355393</v>
      </c>
      <c r="Q163" s="25">
        <f t="shared" si="56"/>
        <v>0.014781974500677697</v>
      </c>
    </row>
    <row r="164" spans="1:17" ht="12.75">
      <c r="A164">
        <f t="shared" si="49"/>
        <v>144</v>
      </c>
      <c r="B164">
        <f t="shared" si="57"/>
        <v>1440</v>
      </c>
      <c r="C164" s="26">
        <f t="shared" si="50"/>
        <v>0.004</v>
      </c>
      <c r="D164" s="13">
        <f t="shared" si="58"/>
        <v>0.004</v>
      </c>
      <c r="E164" s="13">
        <f t="shared" si="51"/>
        <v>1.0000000000000002</v>
      </c>
      <c r="F164" s="13">
        <f t="shared" si="59"/>
        <v>0</v>
      </c>
      <c r="G164" s="13">
        <f t="shared" si="60"/>
        <v>0</v>
      </c>
      <c r="H164" s="13">
        <f t="shared" si="52"/>
        <v>0.7909058360186183</v>
      </c>
      <c r="I164" s="13">
        <f t="shared" si="61"/>
        <v>0.003876460392584047</v>
      </c>
      <c r="J164" s="13">
        <f t="shared" si="53"/>
        <v>0.0015505841570336188</v>
      </c>
      <c r="K164" s="14">
        <f t="shared" si="62"/>
        <v>0.009381034150053393</v>
      </c>
      <c r="L164" s="13">
        <f>+L163+($B$7*((K163+K164)-(2*L163)))</f>
        <v>0.009379999008260927</v>
      </c>
      <c r="M164" s="23">
        <f t="shared" si="63"/>
        <v>1145.5809636540178</v>
      </c>
      <c r="N164" s="13">
        <f t="shared" si="64"/>
        <v>0.046296296296296294</v>
      </c>
      <c r="O164" s="23">
        <f t="shared" si="55"/>
        <v>0</v>
      </c>
      <c r="P164">
        <f t="shared" si="65"/>
        <v>29.563949001355393</v>
      </c>
      <c r="Q164" s="25">
        <f t="shared" si="56"/>
        <v>0.014781974500677697</v>
      </c>
    </row>
    <row r="165" spans="3:12" ht="12.75">
      <c r="C165" s="13"/>
      <c r="D165" s="13"/>
      <c r="E165" s="13"/>
      <c r="F165" s="13"/>
      <c r="G165" s="13"/>
      <c r="H165" s="13"/>
      <c r="I165" s="13"/>
      <c r="J165" s="13"/>
      <c r="L165" s="13"/>
    </row>
    <row r="166" spans="3:12" ht="12.75">
      <c r="C166" s="13"/>
      <c r="D166" s="13"/>
      <c r="E166" s="13"/>
      <c r="F166" s="13"/>
      <c r="G166" s="13"/>
      <c r="H166" s="13"/>
      <c r="I166" s="13"/>
      <c r="J166" s="13"/>
      <c r="L166" s="13"/>
    </row>
    <row r="167" spans="3:12" ht="12.75">
      <c r="C167" s="13"/>
      <c r="D167" s="13"/>
      <c r="E167" s="20"/>
      <c r="F167" s="13"/>
      <c r="G167" s="13"/>
      <c r="H167" s="13"/>
      <c r="I167" s="13"/>
      <c r="J167" s="13"/>
      <c r="L167" s="13"/>
    </row>
    <row r="168" spans="3:12" ht="12.75">
      <c r="C168" s="13"/>
      <c r="D168" s="13"/>
      <c r="E168" s="13"/>
      <c r="F168" s="13"/>
      <c r="G168" s="13"/>
      <c r="H168" s="13"/>
      <c r="I168" s="13"/>
      <c r="J168" s="13"/>
      <c r="L168" s="13"/>
    </row>
    <row r="169" spans="3:12" ht="12.75">
      <c r="C169" s="13"/>
      <c r="D169" s="13"/>
      <c r="E169" s="13"/>
      <c r="F169" s="13"/>
      <c r="G169" s="13"/>
      <c r="H169" s="13"/>
      <c r="I169" s="13"/>
      <c r="J169" s="13"/>
      <c r="L169" s="13"/>
    </row>
    <row r="170" spans="3:12" ht="12.75">
      <c r="C170" s="13"/>
      <c r="D170" s="13"/>
      <c r="E170" s="13"/>
      <c r="F170" s="13"/>
      <c r="G170" s="13"/>
      <c r="H170" s="13"/>
      <c r="I170" s="13"/>
      <c r="J170" s="13"/>
      <c r="L170" s="13"/>
    </row>
    <row r="171" spans="3:12" ht="12.75">
      <c r="C171" s="13"/>
      <c r="D171" s="13"/>
      <c r="E171" s="13"/>
      <c r="F171" s="13"/>
      <c r="G171" s="13"/>
      <c r="H171" s="13"/>
      <c r="I171" s="13"/>
      <c r="J171" s="13"/>
      <c r="L171" s="13"/>
    </row>
    <row r="172" spans="3:12" ht="12.75">
      <c r="C172" s="13"/>
      <c r="D172" s="13"/>
      <c r="E172" s="13"/>
      <c r="F172" s="13"/>
      <c r="G172" s="13"/>
      <c r="H172" s="13"/>
      <c r="I172" s="13"/>
      <c r="J172" s="13"/>
      <c r="L172" s="13"/>
    </row>
    <row r="173" spans="3:12" ht="12.75">
      <c r="C173" s="13"/>
      <c r="D173" s="13"/>
      <c r="E173" s="13"/>
      <c r="F173" s="13"/>
      <c r="G173" s="13"/>
      <c r="H173" s="13"/>
      <c r="I173" s="13"/>
      <c r="J173" s="13"/>
      <c r="L173" s="13"/>
    </row>
    <row r="174" spans="3:12" ht="12.75">
      <c r="C174" s="13"/>
      <c r="D174" s="13"/>
      <c r="E174" s="13"/>
      <c r="F174" s="13"/>
      <c r="G174" s="13"/>
      <c r="H174" s="13"/>
      <c r="I174" s="13"/>
      <c r="J174" s="13"/>
      <c r="L174" s="13"/>
    </row>
    <row r="175" spans="3:12" ht="12.75">
      <c r="C175" s="13"/>
      <c r="D175" s="13"/>
      <c r="E175" s="13"/>
      <c r="F175" s="13"/>
      <c r="G175" s="13"/>
      <c r="H175" s="13"/>
      <c r="I175" s="13"/>
      <c r="J175" s="13"/>
      <c r="L175" s="13"/>
    </row>
    <row r="176" spans="3:12" ht="12.75">
      <c r="C176" s="13"/>
      <c r="D176" s="13"/>
      <c r="E176" s="13"/>
      <c r="F176" s="13"/>
      <c r="G176" s="13"/>
      <c r="H176" s="13"/>
      <c r="I176" s="13"/>
      <c r="J176" s="13"/>
      <c r="L176" s="13"/>
    </row>
    <row r="177" spans="3:12" ht="12.75">
      <c r="C177" s="13"/>
      <c r="D177" s="13"/>
      <c r="E177" s="13"/>
      <c r="F177" s="13"/>
      <c r="G177" s="13"/>
      <c r="H177" s="13"/>
      <c r="I177" s="13"/>
      <c r="J177" s="13"/>
      <c r="L177" s="13"/>
    </row>
    <row r="178" spans="3:12" ht="12.75">
      <c r="C178" s="13"/>
      <c r="D178" s="13"/>
      <c r="E178" s="13"/>
      <c r="F178" s="13"/>
      <c r="G178" s="13"/>
      <c r="H178" s="13"/>
      <c r="I178" s="13"/>
      <c r="J178" s="13"/>
      <c r="L178" s="13"/>
    </row>
    <row r="179" spans="3:12" ht="12.75">
      <c r="C179" s="13"/>
      <c r="D179" s="13"/>
      <c r="E179" s="13"/>
      <c r="F179" s="13"/>
      <c r="G179" s="13"/>
      <c r="H179" s="13"/>
      <c r="I179" s="13"/>
      <c r="J179" s="13"/>
      <c r="L179" s="13"/>
    </row>
    <row r="180" spans="3:12" ht="12.75">
      <c r="C180" s="13"/>
      <c r="D180" s="13"/>
      <c r="E180" s="13"/>
      <c r="F180" s="13"/>
      <c r="G180" s="13"/>
      <c r="H180" s="13"/>
      <c r="I180" s="13"/>
      <c r="J180" s="13"/>
      <c r="L180" s="13"/>
    </row>
    <row r="181" spans="3:12" ht="12.75">
      <c r="C181" s="13"/>
      <c r="D181" s="13"/>
      <c r="E181" s="13"/>
      <c r="F181" s="13"/>
      <c r="G181" s="13"/>
      <c r="H181" s="13"/>
      <c r="I181" s="13"/>
      <c r="J181" s="13"/>
      <c r="L181" s="13"/>
    </row>
    <row r="182" spans="3:12" ht="12.75">
      <c r="C182" s="13"/>
      <c r="D182" s="13"/>
      <c r="E182" s="13"/>
      <c r="F182" s="13"/>
      <c r="G182" s="13"/>
      <c r="H182" s="13"/>
      <c r="I182" s="13"/>
      <c r="J182" s="13"/>
      <c r="L182" s="13"/>
    </row>
    <row r="183" spans="3:12" ht="12.75">
      <c r="C183" s="13"/>
      <c r="D183" s="13"/>
      <c r="E183" s="13"/>
      <c r="F183" s="13"/>
      <c r="G183" s="13"/>
      <c r="H183" s="13"/>
      <c r="I183" s="13"/>
      <c r="J183" s="13"/>
      <c r="L183" s="13"/>
    </row>
    <row r="184" spans="3:12" ht="12.75">
      <c r="C184" s="13"/>
      <c r="D184" s="13"/>
      <c r="E184" s="13"/>
      <c r="F184" s="13"/>
      <c r="G184" s="13"/>
      <c r="H184" s="13"/>
      <c r="I184" s="13"/>
      <c r="J184" s="13"/>
      <c r="L184" s="13"/>
    </row>
    <row r="185" spans="3:12" ht="12.75">
      <c r="C185" s="13"/>
      <c r="D185" s="13"/>
      <c r="E185" s="13"/>
      <c r="F185" s="13"/>
      <c r="G185" s="13"/>
      <c r="H185" s="13"/>
      <c r="I185" s="13"/>
      <c r="J185" s="13"/>
      <c r="L185" s="13"/>
    </row>
    <row r="186" spans="3:12" ht="12.75">
      <c r="C186" s="13"/>
      <c r="D186" s="13"/>
      <c r="E186" s="13"/>
      <c r="F186" s="13"/>
      <c r="G186" s="13"/>
      <c r="H186" s="13"/>
      <c r="I186" s="13"/>
      <c r="J186" s="13"/>
      <c r="L186" s="13"/>
    </row>
    <row r="187" spans="3:12" ht="12.75">
      <c r="C187" s="13"/>
      <c r="D187" s="13"/>
      <c r="E187" s="13"/>
      <c r="F187" s="13"/>
      <c r="G187" s="13"/>
      <c r="H187" s="13"/>
      <c r="I187" s="13"/>
      <c r="J187" s="13"/>
      <c r="L187" s="13"/>
    </row>
    <row r="188" spans="3:12" ht="12.75">
      <c r="C188" s="13"/>
      <c r="D188" s="13"/>
      <c r="E188" s="13"/>
      <c r="F188" s="13"/>
      <c r="G188" s="13"/>
      <c r="H188" s="13"/>
      <c r="I188" s="13"/>
      <c r="J188" s="13"/>
      <c r="L188" s="13"/>
    </row>
    <row r="189" spans="3:12" ht="12.75">
      <c r="C189" s="13"/>
      <c r="D189" s="13"/>
      <c r="E189" s="13"/>
      <c r="F189" s="13"/>
      <c r="G189" s="13"/>
      <c r="H189" s="13"/>
      <c r="I189" s="13"/>
      <c r="J189" s="13"/>
      <c r="L189" s="13"/>
    </row>
    <row r="190" spans="3:12" ht="12.75">
      <c r="C190" s="13"/>
      <c r="D190" s="13"/>
      <c r="E190" s="13"/>
      <c r="F190" s="13"/>
      <c r="G190" s="13"/>
      <c r="H190" s="13"/>
      <c r="I190" s="13"/>
      <c r="J190" s="13"/>
      <c r="L190" s="13"/>
    </row>
  </sheetData>
  <sheetProtection/>
  <mergeCells count="2">
    <mergeCell ref="F16:G16"/>
    <mergeCell ref="H16:I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</dc:creator>
  <cp:keywords/>
  <dc:description/>
  <cp:lastModifiedBy>Nick Bakke</cp:lastModifiedBy>
  <cp:lastPrinted>2005-11-30T21:27:27Z</cp:lastPrinted>
  <dcterms:created xsi:type="dcterms:W3CDTF">2004-12-14T00:56:29Z</dcterms:created>
  <dcterms:modified xsi:type="dcterms:W3CDTF">2017-09-29T21:24:56Z</dcterms:modified>
  <cp:category/>
  <cp:version/>
  <cp:contentType/>
  <cp:contentStatus/>
</cp:coreProperties>
</file>